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ikonovaAV\Desktop\Никонова\Конкурсы\2017\17 12 11 3776 Исакогорка № 2971 Л2,Л3, Л4, Л5, Л7\Лот 4 2974 Л5\"/>
    </mc:Choice>
  </mc:AlternateContent>
  <bookViews>
    <workbookView xWindow="480" yWindow="420" windowWidth="19440" windowHeight="12285"/>
  </bookViews>
  <sheets>
    <sheet name="лот1" sheetId="3" r:id="rId1"/>
    <sheet name="Лист1" sheetId="2" r:id="rId2"/>
  </sheets>
  <definedNames>
    <definedName name="Excel_BuiltIn_Print_Area_3" localSheetId="0">#REF!</definedName>
    <definedName name="Excel_BuiltIn_Print_Area_3">"$#ССЫЛ!.$A$1:$AJ$35"</definedName>
    <definedName name="_xlnm.Print_Titles" localSheetId="0">лот1!$A:$B</definedName>
    <definedName name="_xlnm.Print_Area" localSheetId="0">лот1!$A$1:$AQ$54</definedName>
  </definedNames>
  <calcPr calcId="152511"/>
</workbook>
</file>

<file path=xl/calcChain.xml><?xml version="1.0" encoding="utf-8"?>
<calcChain xmlns="http://schemas.openxmlformats.org/spreadsheetml/2006/main">
  <c r="AO35" i="3" l="1"/>
  <c r="AM35" i="3"/>
  <c r="AO34" i="3"/>
  <c r="AN34" i="3"/>
  <c r="AM34" i="3"/>
  <c r="AL10" i="3"/>
  <c r="AL11" i="3"/>
  <c r="AL15" i="3"/>
  <c r="AL16" i="3"/>
  <c r="AL17" i="3"/>
  <c r="AL18" i="3"/>
  <c r="AL14" i="3" s="1"/>
  <c r="AL19" i="3"/>
  <c r="AL20" i="3"/>
  <c r="AL21" i="3"/>
  <c r="AL22" i="3"/>
  <c r="AL23" i="3"/>
  <c r="AL24" i="3"/>
  <c r="AL25" i="3"/>
  <c r="AL27" i="3"/>
  <c r="AL28" i="3"/>
  <c r="AL29" i="3"/>
  <c r="AL30" i="3"/>
  <c r="AL31" i="3"/>
  <c r="AL32" i="3"/>
  <c r="AL33" i="3"/>
  <c r="AE10" i="3"/>
  <c r="AF10" i="3"/>
  <c r="AG10" i="3"/>
  <c r="AE11" i="3"/>
  <c r="AF11" i="3"/>
  <c r="AG11" i="3"/>
  <c r="AE15" i="3"/>
  <c r="AF15" i="3"/>
  <c r="AG15" i="3"/>
  <c r="AE16" i="3"/>
  <c r="AF16" i="3"/>
  <c r="AG16" i="3"/>
  <c r="AE17" i="3"/>
  <c r="AF17" i="3"/>
  <c r="AG17" i="3"/>
  <c r="AE18" i="3"/>
  <c r="AF18" i="3"/>
  <c r="AG18" i="3"/>
  <c r="AG14" i="3" s="1"/>
  <c r="AE19" i="3"/>
  <c r="AF19" i="3"/>
  <c r="AG19" i="3"/>
  <c r="AE20" i="3"/>
  <c r="AF20" i="3"/>
  <c r="AG20" i="3"/>
  <c r="AE21" i="3"/>
  <c r="AF21" i="3"/>
  <c r="AG21" i="3"/>
  <c r="AE23" i="3"/>
  <c r="AF23" i="3"/>
  <c r="AF22" i="3" s="1"/>
  <c r="AG23" i="3"/>
  <c r="AE24" i="3"/>
  <c r="AE22" i="3" s="1"/>
  <c r="AF24" i="3"/>
  <c r="AG24" i="3"/>
  <c r="AG22" i="3" s="1"/>
  <c r="AE25" i="3"/>
  <c r="AF25" i="3"/>
  <c r="AG25" i="3"/>
  <c r="AE27" i="3"/>
  <c r="AF27" i="3"/>
  <c r="AG27" i="3"/>
  <c r="AE28" i="3"/>
  <c r="AF28" i="3"/>
  <c r="AG28" i="3"/>
  <c r="AE29" i="3"/>
  <c r="AF29" i="3"/>
  <c r="AG29" i="3"/>
  <c r="AE30" i="3"/>
  <c r="AF30" i="3"/>
  <c r="AG30" i="3"/>
  <c r="AE31" i="3"/>
  <c r="AF31" i="3"/>
  <c r="AG31" i="3"/>
  <c r="AE32" i="3"/>
  <c r="AF32" i="3"/>
  <c r="AG32" i="3"/>
  <c r="AE33" i="3"/>
  <c r="AF33" i="3"/>
  <c r="AG33" i="3"/>
  <c r="Z10" i="3"/>
  <c r="Z11" i="3"/>
  <c r="Z15" i="3"/>
  <c r="Z16" i="3"/>
  <c r="Z17" i="3"/>
  <c r="Z18" i="3"/>
  <c r="Z19" i="3"/>
  <c r="Z20" i="3"/>
  <c r="Z21" i="3"/>
  <c r="Z23" i="3"/>
  <c r="Z24" i="3"/>
  <c r="Z25" i="3"/>
  <c r="Z27" i="3"/>
  <c r="Z28" i="3"/>
  <c r="Z26" i="3" s="1"/>
  <c r="Z29" i="3"/>
  <c r="Z30" i="3"/>
  <c r="Z31" i="3"/>
  <c r="Z32" i="3"/>
  <c r="Z33" i="3"/>
  <c r="J10" i="3"/>
  <c r="K10" i="3"/>
  <c r="L10" i="3"/>
  <c r="M10" i="3"/>
  <c r="N10" i="3"/>
  <c r="O10" i="3"/>
  <c r="P10" i="3"/>
  <c r="Q10" i="3"/>
  <c r="R10" i="3"/>
  <c r="S10" i="3"/>
  <c r="T10" i="3"/>
  <c r="U10" i="3"/>
  <c r="J11" i="3"/>
  <c r="K11" i="3"/>
  <c r="L11" i="3"/>
  <c r="M11" i="3"/>
  <c r="N11" i="3"/>
  <c r="O11" i="3"/>
  <c r="P11" i="3"/>
  <c r="Q11" i="3"/>
  <c r="R11" i="3"/>
  <c r="S11" i="3"/>
  <c r="T11" i="3"/>
  <c r="U11" i="3"/>
  <c r="J15" i="3"/>
  <c r="K15" i="3"/>
  <c r="L15" i="3"/>
  <c r="M15" i="3"/>
  <c r="N15" i="3"/>
  <c r="O15" i="3"/>
  <c r="P15" i="3"/>
  <c r="Q15" i="3"/>
  <c r="R15" i="3"/>
  <c r="S15" i="3"/>
  <c r="T15" i="3"/>
  <c r="U15" i="3"/>
  <c r="J16" i="3"/>
  <c r="K16" i="3"/>
  <c r="L16" i="3"/>
  <c r="M16" i="3"/>
  <c r="N16" i="3"/>
  <c r="O16" i="3"/>
  <c r="P16" i="3"/>
  <c r="Q16" i="3"/>
  <c r="R16" i="3"/>
  <c r="S16" i="3"/>
  <c r="T16" i="3"/>
  <c r="U16" i="3"/>
  <c r="J17" i="3"/>
  <c r="K17" i="3"/>
  <c r="L17" i="3"/>
  <c r="M17" i="3"/>
  <c r="N17" i="3"/>
  <c r="O17" i="3"/>
  <c r="P17" i="3"/>
  <c r="Q17" i="3"/>
  <c r="R17" i="3"/>
  <c r="S17" i="3"/>
  <c r="T17" i="3"/>
  <c r="U17" i="3"/>
  <c r="J18" i="3"/>
  <c r="K18" i="3"/>
  <c r="L18" i="3"/>
  <c r="M18" i="3"/>
  <c r="N18" i="3"/>
  <c r="O18" i="3"/>
  <c r="P18" i="3"/>
  <c r="Q18" i="3"/>
  <c r="R18" i="3"/>
  <c r="S18" i="3"/>
  <c r="T18" i="3"/>
  <c r="U18" i="3"/>
  <c r="J19" i="3"/>
  <c r="K19" i="3"/>
  <c r="L19" i="3"/>
  <c r="M19" i="3"/>
  <c r="N19" i="3"/>
  <c r="O19" i="3"/>
  <c r="P19" i="3"/>
  <c r="Q19" i="3"/>
  <c r="R19" i="3"/>
  <c r="S19" i="3"/>
  <c r="T19" i="3"/>
  <c r="U19" i="3"/>
  <c r="J20" i="3"/>
  <c r="K20" i="3"/>
  <c r="L20" i="3"/>
  <c r="M20" i="3"/>
  <c r="N20" i="3"/>
  <c r="O20" i="3"/>
  <c r="P20" i="3"/>
  <c r="Q20" i="3"/>
  <c r="R20" i="3"/>
  <c r="S20" i="3"/>
  <c r="T20" i="3"/>
  <c r="U20" i="3"/>
  <c r="J21" i="3"/>
  <c r="K21" i="3"/>
  <c r="L21" i="3"/>
  <c r="M21" i="3"/>
  <c r="N21" i="3"/>
  <c r="O21" i="3"/>
  <c r="P21" i="3"/>
  <c r="Q21" i="3"/>
  <c r="R21" i="3"/>
  <c r="S21" i="3"/>
  <c r="T21" i="3"/>
  <c r="U21" i="3"/>
  <c r="J23" i="3"/>
  <c r="K23" i="3"/>
  <c r="L23" i="3"/>
  <c r="M23" i="3"/>
  <c r="N23" i="3"/>
  <c r="O23" i="3"/>
  <c r="P23" i="3"/>
  <c r="Q23" i="3"/>
  <c r="R23" i="3"/>
  <c r="S23" i="3"/>
  <c r="T23" i="3"/>
  <c r="U23" i="3"/>
  <c r="J24" i="3"/>
  <c r="K24" i="3"/>
  <c r="L24" i="3"/>
  <c r="M24" i="3"/>
  <c r="N24" i="3"/>
  <c r="O24" i="3"/>
  <c r="P24" i="3"/>
  <c r="Q24" i="3"/>
  <c r="R24" i="3"/>
  <c r="S24" i="3"/>
  <c r="T24" i="3"/>
  <c r="U24" i="3"/>
  <c r="J25" i="3"/>
  <c r="K25" i="3"/>
  <c r="L25" i="3"/>
  <c r="M25" i="3"/>
  <c r="N25" i="3"/>
  <c r="O25" i="3"/>
  <c r="P25" i="3"/>
  <c r="Q25" i="3"/>
  <c r="R25" i="3"/>
  <c r="S25" i="3"/>
  <c r="T25" i="3"/>
  <c r="U25" i="3"/>
  <c r="J27" i="3"/>
  <c r="K27" i="3"/>
  <c r="L27" i="3"/>
  <c r="M27" i="3"/>
  <c r="N27" i="3"/>
  <c r="O27" i="3"/>
  <c r="P27" i="3"/>
  <c r="Q27" i="3"/>
  <c r="R27" i="3"/>
  <c r="S27" i="3"/>
  <c r="T27" i="3"/>
  <c r="U27" i="3"/>
  <c r="J28" i="3"/>
  <c r="K28" i="3"/>
  <c r="L28" i="3"/>
  <c r="M28" i="3"/>
  <c r="N28" i="3"/>
  <c r="O28" i="3"/>
  <c r="P28" i="3"/>
  <c r="Q28" i="3"/>
  <c r="R28" i="3"/>
  <c r="S28" i="3"/>
  <c r="T28" i="3"/>
  <c r="U28" i="3"/>
  <c r="J29" i="3"/>
  <c r="K29" i="3"/>
  <c r="L29" i="3"/>
  <c r="M29" i="3"/>
  <c r="N29" i="3"/>
  <c r="O29" i="3"/>
  <c r="P29" i="3"/>
  <c r="Q29" i="3"/>
  <c r="R29" i="3"/>
  <c r="S29" i="3"/>
  <c r="T29" i="3"/>
  <c r="U29" i="3"/>
  <c r="J30" i="3"/>
  <c r="K30" i="3"/>
  <c r="L30" i="3"/>
  <c r="M30" i="3"/>
  <c r="N30" i="3"/>
  <c r="O30" i="3"/>
  <c r="P30" i="3"/>
  <c r="Q30" i="3"/>
  <c r="R30" i="3"/>
  <c r="S30" i="3"/>
  <c r="T30" i="3"/>
  <c r="U30" i="3"/>
  <c r="J31" i="3"/>
  <c r="K31" i="3"/>
  <c r="L31" i="3"/>
  <c r="M31" i="3"/>
  <c r="N31" i="3"/>
  <c r="O31" i="3"/>
  <c r="P31" i="3"/>
  <c r="Q31" i="3"/>
  <c r="R31" i="3"/>
  <c r="S31" i="3"/>
  <c r="T31" i="3"/>
  <c r="U31" i="3"/>
  <c r="J32" i="3"/>
  <c r="K32" i="3"/>
  <c r="L32" i="3"/>
  <c r="M32" i="3"/>
  <c r="N32" i="3"/>
  <c r="O32" i="3"/>
  <c r="P32" i="3"/>
  <c r="Q32" i="3"/>
  <c r="R32" i="3"/>
  <c r="S32" i="3"/>
  <c r="T32" i="3"/>
  <c r="U32" i="3"/>
  <c r="J33" i="3"/>
  <c r="K33" i="3"/>
  <c r="L33" i="3"/>
  <c r="M33" i="3"/>
  <c r="N33" i="3"/>
  <c r="O33" i="3"/>
  <c r="P33" i="3"/>
  <c r="Q33" i="3"/>
  <c r="R33" i="3"/>
  <c r="S33" i="3"/>
  <c r="T33" i="3"/>
  <c r="U33" i="3"/>
  <c r="E10" i="3"/>
  <c r="E11" i="3"/>
  <c r="E9" i="3" s="1"/>
  <c r="E15" i="3"/>
  <c r="E16" i="3"/>
  <c r="E17" i="3"/>
  <c r="E18" i="3"/>
  <c r="E19" i="3"/>
  <c r="E20" i="3"/>
  <c r="E23" i="3"/>
  <c r="E24" i="3"/>
  <c r="E25" i="3"/>
  <c r="E27" i="3"/>
  <c r="E28" i="3"/>
  <c r="E29" i="3"/>
  <c r="E30" i="3"/>
  <c r="E31" i="3"/>
  <c r="E33" i="3"/>
  <c r="I19" i="3"/>
  <c r="AL26" i="3" l="1"/>
  <c r="AL9" i="3"/>
  <c r="AG9" i="3"/>
  <c r="AG26" i="3"/>
  <c r="AG34" i="3" s="1"/>
  <c r="AG36" i="3" s="1"/>
  <c r="AF14" i="3"/>
  <c r="AF26" i="3"/>
  <c r="AF34" i="3" s="1"/>
  <c r="AF36" i="3" s="1"/>
  <c r="AF9" i="3"/>
  <c r="AE14" i="3"/>
  <c r="AE26" i="3"/>
  <c r="AE9" i="3"/>
  <c r="AE34" i="3"/>
  <c r="AE36" i="3" s="1"/>
  <c r="Z14" i="3"/>
  <c r="Z22" i="3"/>
  <c r="Z34" i="3" s="1"/>
  <c r="Z36" i="3" s="1"/>
  <c r="Z9" i="3"/>
  <c r="U9" i="3"/>
  <c r="M9" i="3"/>
  <c r="U26" i="3"/>
  <c r="Q22" i="3"/>
  <c r="U14" i="3"/>
  <c r="T26" i="3"/>
  <c r="P26" i="3"/>
  <c r="P34" i="3" s="1"/>
  <c r="P36" i="3" s="1"/>
  <c r="L26" i="3"/>
  <c r="T22" i="3"/>
  <c r="P22" i="3"/>
  <c r="L22" i="3"/>
  <c r="T14" i="3"/>
  <c r="P14" i="3"/>
  <c r="L14" i="3"/>
  <c r="T9" i="3"/>
  <c r="P9" i="3"/>
  <c r="L9" i="3"/>
  <c r="Q26" i="3"/>
  <c r="M22" i="3"/>
  <c r="S26" i="3"/>
  <c r="O26" i="3"/>
  <c r="K26" i="3"/>
  <c r="S22" i="3"/>
  <c r="O22" i="3"/>
  <c r="K22" i="3"/>
  <c r="S14" i="3"/>
  <c r="O14" i="3"/>
  <c r="K14" i="3"/>
  <c r="S9" i="3"/>
  <c r="O9" i="3"/>
  <c r="K9" i="3"/>
  <c r="M26" i="3"/>
  <c r="U22" i="3"/>
  <c r="Q14" i="3"/>
  <c r="M14" i="3"/>
  <c r="Q9" i="3"/>
  <c r="R26" i="3"/>
  <c r="N26" i="3"/>
  <c r="J26" i="3"/>
  <c r="R22" i="3"/>
  <c r="N22" i="3"/>
  <c r="J22" i="3"/>
  <c r="R14" i="3"/>
  <c r="N14" i="3"/>
  <c r="J14" i="3"/>
  <c r="R9" i="3"/>
  <c r="N9" i="3"/>
  <c r="J9" i="3"/>
  <c r="E22" i="3"/>
  <c r="E26" i="3"/>
  <c r="E14" i="3"/>
  <c r="AL34" i="3" l="1"/>
  <c r="AL36" i="3" s="1"/>
  <c r="U34" i="3"/>
  <c r="U36" i="3" s="1"/>
  <c r="J34" i="3"/>
  <c r="J36" i="3" s="1"/>
  <c r="N34" i="3"/>
  <c r="N36" i="3" s="1"/>
  <c r="K34" i="3"/>
  <c r="K36" i="3" s="1"/>
  <c r="T34" i="3"/>
  <c r="T36" i="3" s="1"/>
  <c r="R34" i="3"/>
  <c r="R36" i="3" s="1"/>
  <c r="O34" i="3"/>
  <c r="O36" i="3" s="1"/>
  <c r="Q34" i="3"/>
  <c r="Q36" i="3" s="1"/>
  <c r="M34" i="3"/>
  <c r="M36" i="3" s="1"/>
  <c r="S34" i="3"/>
  <c r="S36" i="3" s="1"/>
  <c r="L34" i="3"/>
  <c r="L36" i="3" s="1"/>
  <c r="AK29" i="3"/>
  <c r="AK33" i="3"/>
  <c r="AK32" i="3"/>
  <c r="AK31" i="3"/>
  <c r="AK30" i="3"/>
  <c r="AK28" i="3"/>
  <c r="AK27" i="3"/>
  <c r="AK25" i="3"/>
  <c r="AK24" i="3"/>
  <c r="AK23" i="3"/>
  <c r="AK21" i="3"/>
  <c r="AK20" i="3"/>
  <c r="AK19" i="3"/>
  <c r="AK18" i="3"/>
  <c r="AK17" i="3"/>
  <c r="AK16" i="3"/>
  <c r="AK15" i="3"/>
  <c r="AK11" i="3"/>
  <c r="AK10" i="3"/>
  <c r="AJ26" i="3"/>
  <c r="AJ22" i="3"/>
  <c r="AJ14" i="3"/>
  <c r="AJ9" i="3"/>
  <c r="AD33" i="3"/>
  <c r="AD32" i="3"/>
  <c r="AD31" i="3"/>
  <c r="AD30" i="3"/>
  <c r="AD29" i="3"/>
  <c r="AD28" i="3"/>
  <c r="AD27" i="3"/>
  <c r="AD25" i="3"/>
  <c r="AD24" i="3"/>
  <c r="AD23" i="3"/>
  <c r="AD21" i="3"/>
  <c r="AD20" i="3"/>
  <c r="AD19" i="3"/>
  <c r="AD18" i="3"/>
  <c r="AD17" i="3"/>
  <c r="AD16" i="3"/>
  <c r="AD15" i="3"/>
  <c r="AD11" i="3"/>
  <c r="AD10" i="3"/>
  <c r="AC26" i="3"/>
  <c r="AC22" i="3"/>
  <c r="AC14" i="3"/>
  <c r="AC9" i="3"/>
  <c r="AD22" i="3" l="1"/>
  <c r="AK22" i="3"/>
  <c r="AC36" i="3"/>
  <c r="AJ36" i="3"/>
  <c r="AK26" i="3"/>
  <c r="AK14" i="3"/>
  <c r="AK9" i="3"/>
  <c r="AD26" i="3"/>
  <c r="AD14" i="3"/>
  <c r="AD9" i="3"/>
  <c r="Y33" i="3"/>
  <c r="Y32" i="3"/>
  <c r="Y31" i="3"/>
  <c r="Y30" i="3"/>
  <c r="Y29" i="3"/>
  <c r="Y28" i="3"/>
  <c r="Y27" i="3"/>
  <c r="Y25" i="3"/>
  <c r="Y24" i="3"/>
  <c r="Y23" i="3"/>
  <c r="Y21" i="3"/>
  <c r="Y20" i="3"/>
  <c r="Y19" i="3"/>
  <c r="Y18" i="3"/>
  <c r="Y17" i="3"/>
  <c r="Y16" i="3"/>
  <c r="Y15" i="3"/>
  <c r="Y11" i="3"/>
  <c r="Y10" i="3"/>
  <c r="Y9" i="3" s="1"/>
  <c r="X26" i="3"/>
  <c r="X22" i="3"/>
  <c r="X14" i="3"/>
  <c r="X9" i="3"/>
  <c r="I33" i="3"/>
  <c r="I32" i="3"/>
  <c r="I31" i="3"/>
  <c r="I30" i="3"/>
  <c r="I29" i="3"/>
  <c r="I28" i="3"/>
  <c r="I27" i="3"/>
  <c r="I25" i="3"/>
  <c r="I24" i="3"/>
  <c r="I23" i="3"/>
  <c r="I21" i="3"/>
  <c r="I20" i="3"/>
  <c r="I18" i="3"/>
  <c r="I17" i="3"/>
  <c r="I16" i="3"/>
  <c r="I15" i="3"/>
  <c r="I11" i="3"/>
  <c r="I10" i="3"/>
  <c r="H26" i="3"/>
  <c r="H22" i="3"/>
  <c r="H14" i="3"/>
  <c r="H9" i="3"/>
  <c r="Y22" i="3" l="1"/>
  <c r="H36" i="3"/>
  <c r="X36" i="3"/>
  <c r="AK34" i="3"/>
  <c r="AK36" i="3" s="1"/>
  <c r="AD34" i="3"/>
  <c r="AD36" i="3" s="1"/>
  <c r="Y26" i="3"/>
  <c r="Y14" i="3"/>
  <c r="I26" i="3"/>
  <c r="I22" i="3"/>
  <c r="I14" i="3"/>
  <c r="I9" i="3"/>
  <c r="Y34" i="3" l="1"/>
  <c r="Y36" i="3" s="1"/>
  <c r="I34" i="3"/>
  <c r="I36" i="3" s="1"/>
  <c r="D29" i="3" l="1"/>
  <c r="D25" i="3"/>
  <c r="D24" i="3"/>
  <c r="D23" i="3"/>
  <c r="D10" i="3"/>
  <c r="D11" i="3"/>
  <c r="D15" i="3"/>
  <c r="D16" i="3"/>
  <c r="D17" i="3"/>
  <c r="D18" i="3"/>
  <c r="D19" i="3"/>
  <c r="D20" i="3"/>
  <c r="D27" i="3"/>
  <c r="D28" i="3"/>
  <c r="D30" i="3"/>
  <c r="D31" i="3"/>
  <c r="D33" i="3"/>
  <c r="C32" i="3"/>
  <c r="C26" i="3"/>
  <c r="C22" i="3"/>
  <c r="C14" i="3"/>
  <c r="C9" i="3"/>
  <c r="D32" i="3" l="1"/>
  <c r="E32" i="3"/>
  <c r="E34" i="3" s="1"/>
  <c r="E36" i="3" s="1"/>
  <c r="C36" i="3"/>
  <c r="D9" i="3"/>
  <c r="D14" i="3"/>
  <c r="D26" i="3"/>
  <c r="D22" i="3"/>
  <c r="D34" i="3" l="1"/>
  <c r="D36" i="3" s="1"/>
</calcChain>
</file>

<file path=xl/sharedStrings.xml><?xml version="1.0" encoding="utf-8"?>
<sst xmlns="http://schemas.openxmlformats.org/spreadsheetml/2006/main" count="298" uniqueCount="108">
  <si>
    <t>месяцы</t>
  </si>
  <si>
    <t>4 раз(а) в год</t>
  </si>
  <si>
    <t>постоянно
на системах водоснабжения, теплоснабжения, газоснабжения, канализации, энергоснабжения</t>
  </si>
  <si>
    <t>IV. Проведение технических осмотров и мелкий ремонт</t>
  </si>
  <si>
    <t>1 раз(а) в год</t>
  </si>
  <si>
    <t>по мере необходимости в течение (указать период устранения неисправности)</t>
  </si>
  <si>
    <t>III. Подготовка многоквартирного дома к сезонной эксплуатации</t>
  </si>
  <si>
    <t>по мере необходимости. Начало работ не позднее _____ часов после начала снегопада</t>
  </si>
  <si>
    <t>5 раз(а) в неделю</t>
  </si>
  <si>
    <t>II. Уборка земельного участка, входящего в состав общего имущества многоквартирного дома</t>
  </si>
  <si>
    <t>I. Содержание помещений общего пользования</t>
  </si>
  <si>
    <t>Периодичность</t>
  </si>
  <si>
    <t>Стоимость работ (размер платы) в руб. по многоквартирным домам</t>
  </si>
  <si>
    <t>Перечень обязательных работ, услуг</t>
  </si>
  <si>
    <t>объектом конкурса</t>
  </si>
  <si>
    <t>собственников помещений в многоквартирном доме, являющегося</t>
  </si>
  <si>
    <t>обязательных работ и услуг по содержанию и ремонту общего имущества</t>
  </si>
  <si>
    <t>ПЕРЕЧЕНЬ</t>
  </si>
  <si>
    <t>1. Сухая и влажная  уборка полов во всех помещениях общего пользования</t>
  </si>
  <si>
    <t>1 раз(а) в 2 недели</t>
  </si>
  <si>
    <t>2 раз(а) в неделю</t>
  </si>
  <si>
    <t>проверка исправности вытяжек 1 раз(а) в год. Проверка наличия тяги в дымовентиляционных каналах  2 раз(а) в год. Проверка заземления оболочки электрокабеля, замеры сопротивления 4 раз(а) в год. Регулировка систем отопления 2 раза в год. Консервация и расконсервация системы отопления 1 раз в год. Прочиска канализационных лежаков 2 раза в год.</t>
  </si>
  <si>
    <t>по мере необходимости в течение года</t>
  </si>
  <si>
    <t>2.Мытье перил, дверей, плафонов, окон, рам, подоконников, почтовых ящиков в помещениях общего пользования</t>
  </si>
  <si>
    <t>3. Уборка мусора с придомовой территории</t>
  </si>
  <si>
    <t xml:space="preserve">4. Уборка мусора на контейнерных площадках </t>
  </si>
  <si>
    <t>5. Очистка придомовой территории от снега при отсутствии снегопадов</t>
  </si>
  <si>
    <t>6. Сдвигание свежепыпавшего снега и подметание снега при снегопаде, очиска придомовой территории от наледи и льда c подсыпкой противоскользящего материала</t>
  </si>
  <si>
    <t xml:space="preserve">7. Проверка и при необходимости очистка кровли от скопления снега и наледи, сосулек
</t>
  </si>
  <si>
    <t>8. Вывоз твердых бытовых отходов (ТБО), жидких бытовых отходов</t>
  </si>
  <si>
    <t>V. Расходы по управлению МКД</t>
  </si>
  <si>
    <t xml:space="preserve">VI. ВДГО </t>
  </si>
  <si>
    <t>2 раз(а) в месяц</t>
  </si>
  <si>
    <t>2 раз(а) в год при необходимости</t>
  </si>
  <si>
    <t xml:space="preserve">4 раз(а) в неделю контейнера </t>
  </si>
  <si>
    <t>постоянно</t>
  </si>
  <si>
    <t xml:space="preserve"> деревянный благоустроенный дом с ХВС, ГВС, канализацией, центральным отоплением</t>
  </si>
  <si>
    <t>Приложение № 2</t>
  </si>
  <si>
    <t xml:space="preserve"> извещению и документации </t>
  </si>
  <si>
    <t>о проведении открытого конкурса</t>
  </si>
  <si>
    <t xml:space="preserve">9. Сезонный осмотр конструкций здания( фасадов, стен, фундаментов, кровли, преркрытий, лестниц) Составление актов осмотра.
</t>
  </si>
  <si>
    <t xml:space="preserve">10. Проверка целостности оконных и дверных заполнений в помещениях общего пользования, работоспособности фурнитуры элементов оконных и дверных заполнений, при выявлении нарушений проведение восстановительных работ, в отопительный период - незамедлительный ремонт
</t>
  </si>
  <si>
    <t xml:space="preserve">11. Проверка исправности, работоспособности, регулировка и техническое обслуживание тепловых пунктов, насосов, запорной арматуры,   систем водоснабжения, обслуживание и ремонт бойлерных, удаление воздуха из системы отопления. Контроль состояния герметичности участков трубопроводов, промывка систем водоснабжения для удаления накипно-коррозионных отложений.
</t>
  </si>
  <si>
    <t>12. Техническое обслуживание и сезонное управление оборудованием систем вентиляции,  техническое обслуживание и ремонт силовых и осветительных установок, внутридомовых электросетей, контроль состояния и восстановление исправности элементов внутренней канализации, канализационных вытяжек,  проверка автоматических регуляторов и устройств,  проверка работоспособности и обслуживание устройства водоподготовки для системы горячего водоснабжения, проверка исправности и работоспособности оборудования  водоподкачек в многоквартирных домах,  консервация и расконсервация системы отопления, промывка централизованных систем теплоснабжения для удаления накипно-коррозионных отложений. Смена отдельных участков трубопроводов по необходимости. Ремонт выключателей, замена ламп.</t>
  </si>
  <si>
    <t>13. Аварийное обслуживание</t>
  </si>
  <si>
    <t>14. Текущий ремонт</t>
  </si>
  <si>
    <t>15. Дератизация</t>
  </si>
  <si>
    <t>16. Дезинсекция</t>
  </si>
  <si>
    <t>6 раз(а) в год</t>
  </si>
  <si>
    <t xml:space="preserve">Стоимость на 1 кв. м. общей площади (руб./мес.)  (размер платы в месяц на 1 кв. м.)  </t>
  </si>
  <si>
    <t>Площадь жилых помещений, кв.м</t>
  </si>
  <si>
    <t>Общая годовая стоимость работ по многоквартирным домам, руб.</t>
  </si>
  <si>
    <t xml:space="preserve"> раз(а) в неделю</t>
  </si>
  <si>
    <t>раз(а) в неделю</t>
  </si>
  <si>
    <t xml:space="preserve">3. Уборка мусора с придомовой территории </t>
  </si>
  <si>
    <t>2 раз(а) в год</t>
  </si>
  <si>
    <t>VI. ВДГО</t>
  </si>
  <si>
    <t>Общая годовая стоимость работ по многоквартирным домам</t>
  </si>
  <si>
    <t>Площадь жилых помещений</t>
  </si>
  <si>
    <t xml:space="preserve">Стоимость на 1 кв. м. общей площади (руб./мес.)         (размер платы в месяц на 1 кв. м.)  </t>
  </si>
  <si>
    <t>4. Уборка мусора на контейнерных площадках (помойных ямах)</t>
  </si>
  <si>
    <t xml:space="preserve"> (4 раз в год - помойницы)</t>
  </si>
  <si>
    <t>9. Очистка выгребных ям (для деревянных неблагоустроенных зданий)</t>
  </si>
  <si>
    <t>12. Проверка дымоходов, печей. Устранение неисправности печей. Очистка дымовых труб, устранение завалов дымовых каналов.
Заделка щелей в печах, оштукатуривание, прочистка дымохода.</t>
  </si>
  <si>
    <t>13. Техническое обслуживание и сезонное управление оборудованием систем вентиляции и дымоудаления, устранение неисправностей печей, каминов и очагов, влекущих к нарушению противопожарных требований, техническое обслуживание и ремонт силовых и осветительных установок, внутридомовых электросетей. Ремонт выключателей, замена ламп.</t>
  </si>
  <si>
    <t xml:space="preserve"> Проверка наличия тяги в дымовентиляционных каналах  2 раз(а) в год. Устанение неисправности печных стояков 1 раз в год. Проверка заземления оболочки электрокабеля, замеры сопротивления 4 раз(а) в год. </t>
  </si>
  <si>
    <t>14. Аварийное обслуживание</t>
  </si>
  <si>
    <t>постоянно
на системах водоснабжения, газоснабжения, энергоснабжения</t>
  </si>
  <si>
    <t>15. Текущий ремонт</t>
  </si>
  <si>
    <t>16. Дератизация</t>
  </si>
  <si>
    <t>17. Дезинсекция</t>
  </si>
  <si>
    <t xml:space="preserve">  деревянный не благоустроенный без канализации, без ХВС (колонка) с печным отоплением (без центр отопления)</t>
  </si>
  <si>
    <t xml:space="preserve"> МВК признанный аварийным  деревянный не благоустроенный без канализации, без ХВС (колонка) с печным отоплением (без центр отопления)</t>
  </si>
  <si>
    <t xml:space="preserve"> деревянный не благоустроенный без канализации, без ХВС (колонка) с  центр отоплением</t>
  </si>
  <si>
    <t>12. Проверка исправности, работоспособности, регулировка и техническое обслуживание тепловых пунктов, насосов, запорной арматуры,    обслуживание и ремонт бойлерных, удаление воздуха из системы отопления. Контроль состояния герметичности участков трубопроводов.</t>
  </si>
  <si>
    <t>13. Техническое обслуживание и сезонное управление оборудованием систем вентиляции,  техническое обслуживание и ремонт силовых и осветительных установок, внутридомовых электросетей, проверка автоматических регуляторов и устройств,   консервация и расконсервация системы отопления, промывка централизованных систем теплоснабжения для удаления накипно-коррозионных отложений. Смена отдельных участков трубопроводов по необходимости. Ремонт выключателей, замена ламп.</t>
  </si>
  <si>
    <t xml:space="preserve"> Проверка наличия тяги в дымовентиляционных каналах  2 раз(а) в год. Проверка заземления оболочки электрокабеля, замеры сопротивления 4 раз(а) в год. . Регулировка систем отопления 2 раза в год. Консервация и расконсервация системы отопления 1 раз в год.</t>
  </si>
  <si>
    <t>постоянно
на системах теплоснабжения, газоснабжения, энергоснабжения</t>
  </si>
  <si>
    <t xml:space="preserve">12.Проверка исправности, работоспособности, регулировка и техническое обслуживание , насосов, запорной арматуры,   систем водоснабжения, смена отдельных участков трубопроводов по необходимости. Контроль состояния герметичности участков трубопроводов, промывка систем водоснабжения для удаления накипно-коррозионных отложений. Проверка дымоходов, печей. Устранение неисправности печей. Очистка дымовых труб, устранение завалов дымовых каналов.
</t>
  </si>
  <si>
    <t>13. Техническое обслуживание и сезонное управление оборудованием систем вентиляции,  техническое обслуживание и ремонт силовых и осветительных установок, внутридомовых электросетей, проверка автоматических регуляторов и устройств,   проверка исправности и работоспособности оборудования  водоподкачек в многоквартирных домах. Ремонт выключателей, замена ламп.</t>
  </si>
  <si>
    <t xml:space="preserve"> деревянный не благоустроенный без канализации, с печным отоплением (без центр отопления) и ХВС (водопровод)</t>
  </si>
  <si>
    <t>Лот № 4 Исакогорский и Цигломенский территориальный округ</t>
  </si>
  <si>
    <t>ул. Зеньковича</t>
  </si>
  <si>
    <t>24</t>
  </si>
  <si>
    <t>ул. Лесозаводская</t>
  </si>
  <si>
    <t>15</t>
  </si>
  <si>
    <t>16,1</t>
  </si>
  <si>
    <t>32</t>
  </si>
  <si>
    <t>44</t>
  </si>
  <si>
    <t>54</t>
  </si>
  <si>
    <t>56</t>
  </si>
  <si>
    <t>ул. Парковая</t>
  </si>
  <si>
    <t>8</t>
  </si>
  <si>
    <t>9</t>
  </si>
  <si>
    <t>10</t>
  </si>
  <si>
    <t>11</t>
  </si>
  <si>
    <t>12</t>
  </si>
  <si>
    <t>14</t>
  </si>
  <si>
    <t>1,1</t>
  </si>
  <si>
    <t>30</t>
  </si>
  <si>
    <t>46</t>
  </si>
  <si>
    <t>17</t>
  </si>
  <si>
    <t>40</t>
  </si>
  <si>
    <t>50</t>
  </si>
  <si>
    <t>52</t>
  </si>
  <si>
    <t>2</t>
  </si>
  <si>
    <t>34</t>
  </si>
  <si>
    <t>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</si>
</sst>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0"/>
      <name val="Arial Cyr"/>
      <family val="2"/>
      <charset val="204"/>
    </font>
    <font>
      <sz val="10"/>
      <name val="Arial Cyr"/>
      <family val="2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9"/>
      <name val="Times New Roman"/>
      <family val="1"/>
    </font>
    <font>
      <b/>
      <sz val="11"/>
      <name val="Times New Roman"/>
      <family val="1"/>
    </font>
    <font>
      <sz val="12"/>
      <name val="Times New Roman"/>
      <family val="1"/>
      <charset val="204"/>
    </font>
    <font>
      <b/>
      <sz val="9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b/>
      <sz val="10"/>
      <name val="Times New Roman"/>
      <family val="1"/>
      <charset val="204"/>
    </font>
    <font>
      <sz val="10"/>
      <name val="Arial Cyr"/>
      <charset val="204"/>
    </font>
    <font>
      <sz val="8"/>
      <name val="Arial CYR"/>
      <family val="2"/>
      <charset val="204"/>
    </font>
    <font>
      <b/>
      <sz val="8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1" fillId="0" borderId="0"/>
  </cellStyleXfs>
  <cellXfs count="51">
    <xf numFmtId="0" fontId="0" fillId="0" borderId="0" xfId="0"/>
    <xf numFmtId="0" fontId="2" fillId="0" borderId="0" xfId="0" applyFont="1" applyAlignment="1"/>
    <xf numFmtId="0" fontId="2" fillId="0" borderId="0" xfId="0" applyFont="1" applyAlignment="1">
      <alignment horizontal="center" vertical="center"/>
    </xf>
    <xf numFmtId="4" fontId="6" fillId="2" borderId="0" xfId="0" applyNumberFormat="1" applyFont="1" applyFill="1" applyAlignment="1">
      <alignment horizontal="right"/>
    </xf>
    <xf numFmtId="0" fontId="2" fillId="0" borderId="0" xfId="0" applyFont="1" applyFill="1" applyAlignment="1">
      <alignment horizontal="center"/>
    </xf>
    <xf numFmtId="4" fontId="9" fillId="2" borderId="4" xfId="0" applyNumberFormat="1" applyFont="1" applyFill="1" applyBorder="1" applyAlignment="1">
      <alignment horizontal="center" vertical="center"/>
    </xf>
    <xf numFmtId="4" fontId="9" fillId="2" borderId="3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right"/>
    </xf>
    <xf numFmtId="4" fontId="7" fillId="2" borderId="0" xfId="0" applyNumberFormat="1" applyFont="1" applyFill="1" applyBorder="1" applyAlignment="1">
      <alignment horizontal="left" vertical="center" wrapText="1"/>
    </xf>
    <xf numFmtId="4" fontId="9" fillId="2" borderId="0" xfId="0" applyNumberFormat="1" applyFont="1" applyFill="1" applyBorder="1" applyAlignment="1">
      <alignment horizontal="center" vertical="center"/>
    </xf>
    <xf numFmtId="4" fontId="14" fillId="2" borderId="0" xfId="0" applyNumberFormat="1" applyFont="1" applyFill="1" applyBorder="1" applyAlignment="1">
      <alignment horizontal="center" vertical="center"/>
    </xf>
    <xf numFmtId="0" fontId="5" fillId="2" borderId="0" xfId="0" applyFont="1" applyFill="1" applyBorder="1" applyAlignment="1"/>
    <xf numFmtId="4" fontId="8" fillId="2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5" fillId="2" borderId="0" xfId="0" applyFont="1" applyFill="1" applyBorder="1" applyAlignment="1">
      <alignment vertical="center"/>
    </xf>
    <xf numFmtId="0" fontId="10" fillId="2" borderId="0" xfId="0" applyFont="1" applyFill="1" applyAlignment="1">
      <alignment vertical="center"/>
    </xf>
    <xf numFmtId="2" fontId="12" fillId="2" borderId="5" xfId="0" applyNumberFormat="1" applyFont="1" applyFill="1" applyBorder="1" applyAlignment="1">
      <alignment horizontal="center" vertical="center" wrapText="1"/>
    </xf>
    <xf numFmtId="4" fontId="9" fillId="2" borderId="1" xfId="0" applyNumberFormat="1" applyFont="1" applyFill="1" applyBorder="1" applyAlignment="1">
      <alignment horizontal="center" vertical="center"/>
    </xf>
    <xf numFmtId="4" fontId="14" fillId="0" borderId="1" xfId="0" applyNumberFormat="1" applyFont="1" applyFill="1" applyBorder="1" applyAlignment="1">
      <alignment horizontal="center" vertical="center"/>
    </xf>
    <xf numFmtId="4" fontId="13" fillId="2" borderId="1" xfId="0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4" fontId="2" fillId="2" borderId="0" xfId="0" applyNumberFormat="1" applyFont="1" applyFill="1" applyAlignment="1">
      <alignment horizontal="right" vertical="center"/>
    </xf>
    <xf numFmtId="0" fontId="2" fillId="2" borderId="0" xfId="0" applyFont="1" applyFill="1" applyAlignment="1">
      <alignment vertical="center"/>
    </xf>
    <xf numFmtId="49" fontId="12" fillId="2" borderId="7" xfId="0" applyNumberFormat="1" applyFont="1" applyFill="1" applyBorder="1" applyAlignment="1">
      <alignment horizontal="left" vertical="center" wrapText="1"/>
    </xf>
    <xf numFmtId="4" fontId="16" fillId="2" borderId="1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vertical="center"/>
    </xf>
    <xf numFmtId="4" fontId="15" fillId="0" borderId="1" xfId="0" applyNumberFormat="1" applyFont="1" applyFill="1" applyBorder="1" applyAlignment="1">
      <alignment horizontal="center" vertical="center"/>
    </xf>
    <xf numFmtId="4" fontId="7" fillId="3" borderId="2" xfId="0" applyNumberFormat="1" applyFont="1" applyFill="1" applyBorder="1" applyAlignment="1">
      <alignment horizontal="center" vertical="center"/>
    </xf>
    <xf numFmtId="4" fontId="4" fillId="3" borderId="1" xfId="0" applyNumberFormat="1" applyFont="1" applyFill="1" applyBorder="1" applyAlignment="1">
      <alignment horizontal="center" vertical="center"/>
    </xf>
    <xf numFmtId="4" fontId="7" fillId="3" borderId="1" xfId="0" applyNumberFormat="1" applyFont="1" applyFill="1" applyBorder="1" applyAlignment="1">
      <alignment horizontal="center" vertical="center"/>
    </xf>
    <xf numFmtId="4" fontId="4" fillId="3" borderId="1" xfId="0" applyNumberFormat="1" applyFont="1" applyFill="1" applyBorder="1" applyAlignment="1">
      <alignment horizontal="left" vertical="center" wrapText="1"/>
    </xf>
    <xf numFmtId="4" fontId="7" fillId="3" borderId="2" xfId="0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Alignment="1">
      <alignment horizontal="left" vertical="center"/>
    </xf>
    <xf numFmtId="4" fontId="4" fillId="3" borderId="2" xfId="0" applyNumberFormat="1" applyFont="1" applyFill="1" applyBorder="1" applyAlignment="1">
      <alignment horizontal="left" vertical="center" wrapText="1"/>
    </xf>
    <xf numFmtId="4" fontId="4" fillId="3" borderId="1" xfId="0" applyNumberFormat="1" applyFont="1" applyFill="1" applyBorder="1" applyAlignment="1">
      <alignment horizontal="center" vertical="center" wrapText="1"/>
    </xf>
    <xf numFmtId="4" fontId="14" fillId="3" borderId="1" xfId="0" applyNumberFormat="1" applyFont="1" applyFill="1" applyBorder="1" applyAlignment="1">
      <alignment horizontal="center" vertical="center"/>
    </xf>
    <xf numFmtId="4" fontId="14" fillId="3" borderId="1" xfId="0" applyNumberFormat="1" applyFont="1" applyFill="1" applyBorder="1" applyAlignment="1">
      <alignment horizontal="left" vertical="center"/>
    </xf>
    <xf numFmtId="4" fontId="7" fillId="3" borderId="2" xfId="0" applyNumberFormat="1" applyFont="1" applyFill="1" applyBorder="1" applyAlignment="1">
      <alignment horizontal="left" vertical="center" wrapText="1"/>
    </xf>
    <xf numFmtId="4" fontId="7" fillId="3" borderId="1" xfId="0" applyNumberFormat="1" applyFont="1" applyFill="1" applyBorder="1" applyAlignment="1">
      <alignment horizontal="left" vertical="center" wrapText="1"/>
    </xf>
    <xf numFmtId="4" fontId="7" fillId="3" borderId="1" xfId="0" applyNumberFormat="1" applyFont="1" applyFill="1" applyBorder="1" applyAlignment="1">
      <alignment horizontal="left" vertical="center"/>
    </xf>
    <xf numFmtId="4" fontId="7" fillId="3" borderId="1" xfId="0" applyNumberFormat="1" applyFont="1" applyFill="1" applyBorder="1" applyAlignment="1">
      <alignment horizontal="center" vertical="center" wrapText="1"/>
    </xf>
    <xf numFmtId="4" fontId="7" fillId="3" borderId="2" xfId="0" applyNumberFormat="1" applyFont="1" applyFill="1" applyBorder="1" applyAlignment="1">
      <alignment horizontal="left" vertical="center"/>
    </xf>
    <xf numFmtId="4" fontId="7" fillId="3" borderId="6" xfId="0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Alignment="1">
      <alignment horizontal="left" vertical="top"/>
    </xf>
    <xf numFmtId="4" fontId="4" fillId="3" borderId="1" xfId="0" applyNumberFormat="1" applyFont="1" applyFill="1" applyBorder="1" applyAlignment="1">
      <alignment horizontal="center"/>
    </xf>
    <xf numFmtId="4" fontId="4" fillId="3" borderId="1" xfId="0" applyNumberFormat="1" applyFont="1" applyFill="1" applyBorder="1" applyAlignment="1">
      <alignment horizontal="left" vertical="top" wrapText="1"/>
    </xf>
    <xf numFmtId="0" fontId="0" fillId="0" borderId="0" xfId="0" applyAlignment="1">
      <alignment vertical="center"/>
    </xf>
    <xf numFmtId="4" fontId="2" fillId="0" borderId="0" xfId="0" applyNumberFormat="1" applyFont="1" applyBorder="1" applyAlignment="1">
      <alignment vertical="center"/>
    </xf>
    <xf numFmtId="4" fontId="2" fillId="0" borderId="0" xfId="0" applyNumberFormat="1" applyFont="1" applyAlignment="1">
      <alignment horizontal="center" vertical="center"/>
    </xf>
    <xf numFmtId="4" fontId="7" fillId="2" borderId="6" xfId="0" applyNumberFormat="1" applyFont="1" applyFill="1" applyBorder="1" applyAlignment="1">
      <alignment horizontal="center" vertical="center" wrapText="1"/>
    </xf>
    <xf numFmtId="4" fontId="7" fillId="3" borderId="6" xfId="0" applyNumberFormat="1" applyFont="1" applyFill="1" applyBorder="1" applyAlignment="1">
      <alignment horizontal="center" vertical="center" wrapText="1"/>
    </xf>
  </cellXfs>
  <cellStyles count="3">
    <cellStyle name="Excel Built-in Normal" xfId="1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44"/>
  <sheetViews>
    <sheetView tabSelected="1" view="pageBreakPreview" topLeftCell="AB25" zoomScale="86" zoomScaleNormal="100" zoomScaleSheetLayoutView="86" workbookViewId="0">
      <selection activeCell="AK35" sqref="AK35:AL35"/>
    </sheetView>
  </sheetViews>
  <sheetFormatPr defaultRowHeight="12.75" x14ac:dyDescent="0.2"/>
  <cols>
    <col min="1" max="1" width="70.140625" style="22" customWidth="1"/>
    <col min="2" max="2" width="34.7109375" style="15" customWidth="1"/>
    <col min="3" max="3" width="27.140625" style="15" customWidth="1"/>
    <col min="4" max="4" width="9.28515625" style="21" customWidth="1"/>
    <col min="5" max="5" width="11.140625" style="21" customWidth="1"/>
    <col min="6" max="6" width="72.85546875" style="46" customWidth="1"/>
    <col min="7" max="8" width="34.28515625" style="46" customWidth="1"/>
    <col min="9" max="21" width="9.140625" style="46"/>
    <col min="22" max="22" width="72.85546875" style="46" customWidth="1"/>
    <col min="23" max="24" width="34.28515625" style="46" customWidth="1"/>
    <col min="25" max="26" width="9.140625" style="46"/>
    <col min="27" max="27" width="72.85546875" style="46" customWidth="1"/>
    <col min="28" max="29" width="34.28515625" style="46" customWidth="1"/>
    <col min="30" max="32" width="9.140625" style="46"/>
    <col min="33" max="33" width="9.140625" style="46" customWidth="1"/>
    <col min="34" max="34" width="72.85546875" style="46" customWidth="1"/>
    <col min="35" max="36" width="34.28515625" style="46" customWidth="1"/>
    <col min="37" max="37" width="9.140625" style="46"/>
    <col min="39" max="39" width="11.5703125" bestFit="1" customWidth="1"/>
    <col min="40" max="40" width="11.140625" customWidth="1"/>
    <col min="41" max="41" width="12.5703125" bestFit="1" customWidth="1"/>
  </cols>
  <sheetData>
    <row r="1" spans="1:38" s="1" customFormat="1" ht="16.5" customHeight="1" x14ac:dyDescent="0.25">
      <c r="A1" s="14" t="s">
        <v>17</v>
      </c>
      <c r="B1" s="14"/>
      <c r="C1" s="11"/>
      <c r="D1" s="7" t="s">
        <v>37</v>
      </c>
      <c r="E1" s="7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</row>
    <row r="2" spans="1:38" s="1" customFormat="1" ht="16.5" customHeight="1" x14ac:dyDescent="0.25">
      <c r="A2" s="14" t="s">
        <v>16</v>
      </c>
      <c r="B2" s="14"/>
      <c r="C2" s="11"/>
      <c r="D2" s="3" t="s">
        <v>38</v>
      </c>
      <c r="E2" s="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</row>
    <row r="3" spans="1:38" s="1" customFormat="1" ht="16.5" customHeight="1" x14ac:dyDescent="0.25">
      <c r="A3" s="14" t="s">
        <v>15</v>
      </c>
      <c r="B3" s="14"/>
      <c r="C3" s="11"/>
      <c r="D3" s="3" t="s">
        <v>39</v>
      </c>
      <c r="E3" s="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</row>
    <row r="4" spans="1:38" s="1" customFormat="1" ht="16.5" customHeight="1" x14ac:dyDescent="0.2">
      <c r="A4" s="14" t="s">
        <v>14</v>
      </c>
      <c r="B4" s="14"/>
      <c r="C4" s="14"/>
      <c r="D4" s="21"/>
      <c r="E4" s="21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</row>
    <row r="5" spans="1:38" s="1" customFormat="1" x14ac:dyDescent="0.2">
      <c r="A5" s="25" t="s">
        <v>81</v>
      </c>
      <c r="B5" s="15"/>
      <c r="C5" s="15"/>
      <c r="D5" s="21"/>
      <c r="E5" s="21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</row>
    <row r="6" spans="1:38" s="1" customFormat="1" ht="43.5" customHeight="1" x14ac:dyDescent="0.2">
      <c r="A6" s="50" t="s">
        <v>13</v>
      </c>
      <c r="B6" s="50" t="s">
        <v>11</v>
      </c>
      <c r="C6" s="42" t="s">
        <v>12</v>
      </c>
      <c r="D6" s="49" t="s">
        <v>82</v>
      </c>
      <c r="E6" s="49" t="s">
        <v>84</v>
      </c>
      <c r="F6" s="50" t="s">
        <v>13</v>
      </c>
      <c r="G6" s="50" t="s">
        <v>11</v>
      </c>
      <c r="H6" s="42" t="s">
        <v>12</v>
      </c>
      <c r="I6" s="49" t="s">
        <v>82</v>
      </c>
      <c r="J6" s="49" t="s">
        <v>82</v>
      </c>
      <c r="K6" s="49" t="s">
        <v>82</v>
      </c>
      <c r="L6" s="49" t="s">
        <v>82</v>
      </c>
      <c r="M6" s="49" t="s">
        <v>82</v>
      </c>
      <c r="N6" s="49" t="s">
        <v>82</v>
      </c>
      <c r="O6" s="49" t="s">
        <v>91</v>
      </c>
      <c r="P6" s="49" t="s">
        <v>91</v>
      </c>
      <c r="Q6" s="49" t="s">
        <v>91</v>
      </c>
      <c r="R6" s="49" t="s">
        <v>91</v>
      </c>
      <c r="S6" s="49" t="s">
        <v>82</v>
      </c>
      <c r="T6" s="49" t="s">
        <v>82</v>
      </c>
      <c r="U6" s="49" t="s">
        <v>91</v>
      </c>
      <c r="V6" s="50" t="s">
        <v>13</v>
      </c>
      <c r="W6" s="50" t="s">
        <v>11</v>
      </c>
      <c r="X6" s="42" t="s">
        <v>12</v>
      </c>
      <c r="Y6" s="49" t="s">
        <v>82</v>
      </c>
      <c r="Z6" s="49" t="s">
        <v>82</v>
      </c>
      <c r="AA6" s="50" t="s">
        <v>13</v>
      </c>
      <c r="AB6" s="50" t="s">
        <v>11</v>
      </c>
      <c r="AC6" s="42" t="s">
        <v>12</v>
      </c>
      <c r="AD6" s="49" t="s">
        <v>82</v>
      </c>
      <c r="AE6" s="49" t="s">
        <v>82</v>
      </c>
      <c r="AF6" s="49" t="s">
        <v>82</v>
      </c>
      <c r="AG6" s="49" t="s">
        <v>82</v>
      </c>
      <c r="AH6" s="50" t="s">
        <v>13</v>
      </c>
      <c r="AI6" s="50" t="s">
        <v>11</v>
      </c>
      <c r="AJ6" s="42" t="s">
        <v>12</v>
      </c>
      <c r="AK6" s="49" t="s">
        <v>82</v>
      </c>
      <c r="AL6" s="49" t="s">
        <v>82</v>
      </c>
    </row>
    <row r="7" spans="1:38" s="4" customFormat="1" ht="71.25" customHeight="1" x14ac:dyDescent="0.2">
      <c r="A7" s="50"/>
      <c r="B7" s="50"/>
      <c r="C7" s="50" t="s">
        <v>36</v>
      </c>
      <c r="D7" s="49"/>
      <c r="E7" s="49"/>
      <c r="F7" s="50"/>
      <c r="G7" s="50"/>
      <c r="H7" s="50" t="s">
        <v>71</v>
      </c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50"/>
      <c r="W7" s="50"/>
      <c r="X7" s="50" t="s">
        <v>72</v>
      </c>
      <c r="Y7" s="49"/>
      <c r="Z7" s="49"/>
      <c r="AA7" s="50"/>
      <c r="AB7" s="50"/>
      <c r="AC7" s="50" t="s">
        <v>73</v>
      </c>
      <c r="AD7" s="49"/>
      <c r="AE7" s="49"/>
      <c r="AF7" s="49"/>
      <c r="AG7" s="49"/>
      <c r="AH7" s="50"/>
      <c r="AI7" s="50"/>
      <c r="AJ7" s="50" t="s">
        <v>80</v>
      </c>
      <c r="AK7" s="49"/>
      <c r="AL7" s="49"/>
    </row>
    <row r="8" spans="1:38" s="4" customFormat="1" ht="22.5" customHeight="1" x14ac:dyDescent="0.2">
      <c r="A8" s="50"/>
      <c r="B8" s="50"/>
      <c r="C8" s="50"/>
      <c r="D8" s="23" t="s">
        <v>83</v>
      </c>
      <c r="E8" s="23" t="s">
        <v>107</v>
      </c>
      <c r="F8" s="50"/>
      <c r="G8" s="50"/>
      <c r="H8" s="50"/>
      <c r="I8" s="23" t="s">
        <v>85</v>
      </c>
      <c r="J8" s="23" t="s">
        <v>86</v>
      </c>
      <c r="K8" s="23" t="s">
        <v>87</v>
      </c>
      <c r="L8" s="23" t="s">
        <v>88</v>
      </c>
      <c r="M8" s="23" t="s">
        <v>89</v>
      </c>
      <c r="N8" s="23" t="s">
        <v>90</v>
      </c>
      <c r="O8" s="23" t="s">
        <v>92</v>
      </c>
      <c r="P8" s="23" t="s">
        <v>93</v>
      </c>
      <c r="Q8" s="23" t="s">
        <v>94</v>
      </c>
      <c r="R8" s="23" t="s">
        <v>95</v>
      </c>
      <c r="S8" s="23" t="s">
        <v>96</v>
      </c>
      <c r="T8" s="23" t="s">
        <v>97</v>
      </c>
      <c r="U8" s="23" t="s">
        <v>98</v>
      </c>
      <c r="V8" s="50"/>
      <c r="W8" s="50"/>
      <c r="X8" s="50"/>
      <c r="Y8" s="23" t="s">
        <v>99</v>
      </c>
      <c r="Z8" s="23" t="s">
        <v>100</v>
      </c>
      <c r="AA8" s="50"/>
      <c r="AB8" s="50"/>
      <c r="AC8" s="50"/>
      <c r="AD8" s="23" t="s">
        <v>101</v>
      </c>
      <c r="AE8" s="23" t="s">
        <v>102</v>
      </c>
      <c r="AF8" s="23" t="s">
        <v>103</v>
      </c>
      <c r="AG8" s="23" t="s">
        <v>104</v>
      </c>
      <c r="AH8" s="50"/>
      <c r="AI8" s="50"/>
      <c r="AJ8" s="50"/>
      <c r="AK8" s="23" t="s">
        <v>105</v>
      </c>
      <c r="AL8" s="23" t="s">
        <v>106</v>
      </c>
    </row>
    <row r="9" spans="1:38" s="1" customFormat="1" ht="12.75" customHeight="1" x14ac:dyDescent="0.2">
      <c r="A9" s="27" t="s">
        <v>10</v>
      </c>
      <c r="B9" s="28"/>
      <c r="C9" s="29">
        <f>SUM(C10:C13)</f>
        <v>1.17</v>
      </c>
      <c r="D9" s="6">
        <f t="shared" ref="D9:E9" si="0">SUM(D10:D13)</f>
        <v>9762.0120000000006</v>
      </c>
      <c r="E9" s="6">
        <f t="shared" si="0"/>
        <v>9363.2759999999998</v>
      </c>
      <c r="F9" s="27" t="s">
        <v>10</v>
      </c>
      <c r="G9" s="28"/>
      <c r="H9" s="29">
        <f>SUM(H10:H11)</f>
        <v>1.17</v>
      </c>
      <c r="I9" s="6">
        <f t="shared" ref="I9:U9" si="1">SUM(I10:I13)</f>
        <v>7146.36</v>
      </c>
      <c r="J9" s="6">
        <f t="shared" si="1"/>
        <v>9976.8240000000005</v>
      </c>
      <c r="K9" s="6">
        <f t="shared" si="1"/>
        <v>7977.5280000000002</v>
      </c>
      <c r="L9" s="6">
        <f t="shared" si="1"/>
        <v>9625.8240000000005</v>
      </c>
      <c r="M9" s="6">
        <f t="shared" si="1"/>
        <v>10007.711999999998</v>
      </c>
      <c r="N9" s="6">
        <f t="shared" si="1"/>
        <v>7518.42</v>
      </c>
      <c r="O9" s="6">
        <f t="shared" si="1"/>
        <v>7057.9079999999994</v>
      </c>
      <c r="P9" s="6">
        <f t="shared" si="1"/>
        <v>7208.1359999999986</v>
      </c>
      <c r="Q9" s="6">
        <f t="shared" si="1"/>
        <v>7208.1359999999986</v>
      </c>
      <c r="R9" s="6">
        <f t="shared" si="1"/>
        <v>7253.0640000000003</v>
      </c>
      <c r="S9" s="6">
        <f t="shared" si="1"/>
        <v>8127.7560000000003</v>
      </c>
      <c r="T9" s="6">
        <f t="shared" si="1"/>
        <v>8310.2759999999998</v>
      </c>
      <c r="U9" s="6">
        <f t="shared" si="1"/>
        <v>7414.5240000000013</v>
      </c>
      <c r="V9" s="27" t="s">
        <v>10</v>
      </c>
      <c r="W9" s="28"/>
      <c r="X9" s="29">
        <f>SUM(X10:X13)</f>
        <v>0</v>
      </c>
      <c r="Y9" s="6">
        <f t="shared" ref="Y9:Z9" si="2">SUM(Y10:Y13)</f>
        <v>0</v>
      </c>
      <c r="Z9" s="6">
        <f t="shared" si="2"/>
        <v>0</v>
      </c>
      <c r="AA9" s="27" t="s">
        <v>10</v>
      </c>
      <c r="AB9" s="28"/>
      <c r="AC9" s="29">
        <f>SUM(AC10:AC13)</f>
        <v>1.17</v>
      </c>
      <c r="AD9" s="6">
        <f t="shared" ref="AD9:AG9" si="3">SUM(AD10:AD13)</f>
        <v>6744.8159999999989</v>
      </c>
      <c r="AE9" s="6">
        <f t="shared" si="3"/>
        <v>5562.6479999999992</v>
      </c>
      <c r="AF9" s="6">
        <f t="shared" si="3"/>
        <v>10284.299999999999</v>
      </c>
      <c r="AG9" s="6">
        <f t="shared" si="3"/>
        <v>10024.56</v>
      </c>
      <c r="AH9" s="27" t="s">
        <v>10</v>
      </c>
      <c r="AI9" s="28"/>
      <c r="AJ9" s="29">
        <f>SUM(AJ10:AJ11)</f>
        <v>1.17</v>
      </c>
      <c r="AK9" s="6">
        <f t="shared" ref="AK9:AL9" si="4">SUM(AK10:AK13)</f>
        <v>5690.4120000000003</v>
      </c>
      <c r="AL9" s="6">
        <f t="shared" si="4"/>
        <v>8042.1119999999992</v>
      </c>
    </row>
    <row r="10" spans="1:38" s="1" customFormat="1" ht="12.75" customHeight="1" x14ac:dyDescent="0.2">
      <c r="A10" s="30" t="s">
        <v>18</v>
      </c>
      <c r="B10" s="28" t="s">
        <v>32</v>
      </c>
      <c r="C10" s="28">
        <v>0.99</v>
      </c>
      <c r="D10" s="12">
        <f>$C$10*D35*12</f>
        <v>8260.1640000000007</v>
      </c>
      <c r="E10" s="12">
        <f>$C$10*E35*12</f>
        <v>7922.7719999999999</v>
      </c>
      <c r="F10" s="32" t="s">
        <v>18</v>
      </c>
      <c r="G10" s="28" t="s">
        <v>52</v>
      </c>
      <c r="H10" s="28">
        <v>0.99</v>
      </c>
      <c r="I10" s="12">
        <f>$H$10*I35*12</f>
        <v>6046.92</v>
      </c>
      <c r="J10" s="12">
        <f t="shared" ref="J10:U10" si="5">$H$10*J35*12</f>
        <v>8441.9279999999999</v>
      </c>
      <c r="K10" s="12">
        <f t="shared" si="5"/>
        <v>6750.2160000000003</v>
      </c>
      <c r="L10" s="12">
        <f t="shared" si="5"/>
        <v>8144.9279999999999</v>
      </c>
      <c r="M10" s="12">
        <f t="shared" si="5"/>
        <v>8468.0639999999985</v>
      </c>
      <c r="N10" s="12">
        <f t="shared" si="5"/>
        <v>6361.74</v>
      </c>
      <c r="O10" s="12">
        <f t="shared" si="5"/>
        <v>5972.076</v>
      </c>
      <c r="P10" s="12">
        <f t="shared" si="5"/>
        <v>6099.1919999999991</v>
      </c>
      <c r="Q10" s="12">
        <f t="shared" si="5"/>
        <v>6099.1919999999991</v>
      </c>
      <c r="R10" s="12">
        <f t="shared" si="5"/>
        <v>6137.2080000000005</v>
      </c>
      <c r="S10" s="12">
        <f t="shared" si="5"/>
        <v>6877.3320000000003</v>
      </c>
      <c r="T10" s="12">
        <f t="shared" si="5"/>
        <v>7031.7719999999999</v>
      </c>
      <c r="U10" s="12">
        <f t="shared" si="5"/>
        <v>6273.8280000000013</v>
      </c>
      <c r="V10" s="32" t="s">
        <v>18</v>
      </c>
      <c r="W10" s="28" t="s">
        <v>52</v>
      </c>
      <c r="X10" s="28">
        <v>0</v>
      </c>
      <c r="Y10" s="12">
        <f>$X$10*Y35*12</f>
        <v>0</v>
      </c>
      <c r="Z10" s="12">
        <f>$X$10*Z35*12</f>
        <v>0</v>
      </c>
      <c r="AA10" s="32" t="s">
        <v>18</v>
      </c>
      <c r="AB10" s="28" t="s">
        <v>32</v>
      </c>
      <c r="AC10" s="28">
        <v>0.99</v>
      </c>
      <c r="AD10" s="12">
        <f>$AC$10*AD35*12</f>
        <v>5707.1519999999991</v>
      </c>
      <c r="AE10" s="12">
        <f t="shared" ref="AE10:AG10" si="6">$AC$10*AE35*12</f>
        <v>4706.8559999999998</v>
      </c>
      <c r="AF10" s="12">
        <f t="shared" si="6"/>
        <v>8702.0999999999985</v>
      </c>
      <c r="AG10" s="12">
        <f t="shared" si="6"/>
        <v>8482.32</v>
      </c>
      <c r="AH10" s="32" t="s">
        <v>18</v>
      </c>
      <c r="AI10" s="28" t="s">
        <v>52</v>
      </c>
      <c r="AJ10" s="28">
        <v>0.99</v>
      </c>
      <c r="AK10" s="12">
        <f>$AJ$10*AK35*12</f>
        <v>4814.9639999999999</v>
      </c>
      <c r="AL10" s="12">
        <f>$AJ$10*AL35*12</f>
        <v>6804.8639999999996</v>
      </c>
    </row>
    <row r="11" spans="1:38" s="1" customFormat="1" ht="28.5" customHeight="1" x14ac:dyDescent="0.2">
      <c r="A11" s="30" t="s">
        <v>23</v>
      </c>
      <c r="B11" s="28" t="s">
        <v>33</v>
      </c>
      <c r="C11" s="28">
        <v>0.18</v>
      </c>
      <c r="D11" s="12">
        <f>$C$11*D35*12</f>
        <v>1501.8479999999997</v>
      </c>
      <c r="E11" s="12">
        <f>$C$11*E35*12</f>
        <v>1440.5039999999999</v>
      </c>
      <c r="F11" s="30" t="s">
        <v>23</v>
      </c>
      <c r="G11" s="28" t="s">
        <v>53</v>
      </c>
      <c r="H11" s="28">
        <v>0.18</v>
      </c>
      <c r="I11" s="12">
        <f>$H$11*I35*12</f>
        <v>1099.4399999999998</v>
      </c>
      <c r="J11" s="12">
        <f t="shared" ref="J11:U11" si="7">$H$11*J35*12</f>
        <v>1534.896</v>
      </c>
      <c r="K11" s="12">
        <f t="shared" si="7"/>
        <v>1227.3120000000001</v>
      </c>
      <c r="L11" s="12">
        <f t="shared" si="7"/>
        <v>1480.896</v>
      </c>
      <c r="M11" s="12">
        <f t="shared" si="7"/>
        <v>1539.6479999999997</v>
      </c>
      <c r="N11" s="12">
        <f t="shared" si="7"/>
        <v>1156.68</v>
      </c>
      <c r="O11" s="12">
        <f t="shared" si="7"/>
        <v>1085.8319999999999</v>
      </c>
      <c r="P11" s="12">
        <f t="shared" si="7"/>
        <v>1108.944</v>
      </c>
      <c r="Q11" s="12">
        <f t="shared" si="7"/>
        <v>1108.944</v>
      </c>
      <c r="R11" s="12">
        <f t="shared" si="7"/>
        <v>1115.856</v>
      </c>
      <c r="S11" s="12">
        <f t="shared" si="7"/>
        <v>1250.424</v>
      </c>
      <c r="T11" s="12">
        <f t="shared" si="7"/>
        <v>1278.5039999999999</v>
      </c>
      <c r="U11" s="12">
        <f t="shared" si="7"/>
        <v>1140.6960000000001</v>
      </c>
      <c r="V11" s="30" t="s">
        <v>23</v>
      </c>
      <c r="W11" s="28" t="s">
        <v>53</v>
      </c>
      <c r="X11" s="28">
        <v>0</v>
      </c>
      <c r="Y11" s="12">
        <f>$X$11*Y35*12</f>
        <v>0</v>
      </c>
      <c r="Z11" s="12">
        <f>$X$11*Z35*12</f>
        <v>0</v>
      </c>
      <c r="AA11" s="30" t="s">
        <v>23</v>
      </c>
      <c r="AB11" s="28" t="s">
        <v>33</v>
      </c>
      <c r="AC11" s="28">
        <v>0.18</v>
      </c>
      <c r="AD11" s="12">
        <f>$AC$11*AD35*12</f>
        <v>1037.664</v>
      </c>
      <c r="AE11" s="12">
        <f t="shared" ref="AE11:AG11" si="8">$AC$11*AE35*12</f>
        <v>855.79199999999992</v>
      </c>
      <c r="AF11" s="12">
        <f t="shared" si="8"/>
        <v>1582.1999999999998</v>
      </c>
      <c r="AG11" s="12">
        <f t="shared" si="8"/>
        <v>1542.2399999999998</v>
      </c>
      <c r="AH11" s="30" t="s">
        <v>23</v>
      </c>
      <c r="AI11" s="28" t="s">
        <v>53</v>
      </c>
      <c r="AJ11" s="28">
        <v>0.18</v>
      </c>
      <c r="AK11" s="12">
        <f>$AJ$11*AK35*12</f>
        <v>875.44799999999987</v>
      </c>
      <c r="AL11" s="12">
        <f>$AJ$11*AL35*12</f>
        <v>1237.2479999999998</v>
      </c>
    </row>
    <row r="12" spans="1:38" s="13" customFormat="1" x14ac:dyDescent="0.2">
      <c r="A12" s="30"/>
      <c r="B12" s="28"/>
      <c r="C12" s="28"/>
      <c r="D12" s="12"/>
      <c r="E12" s="12"/>
      <c r="F12" s="32"/>
      <c r="G12" s="28"/>
      <c r="H12" s="28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32"/>
      <c r="W12" s="28"/>
      <c r="X12" s="28"/>
      <c r="Y12" s="12"/>
      <c r="Z12" s="12"/>
      <c r="AA12" s="32"/>
      <c r="AB12" s="28"/>
      <c r="AC12" s="28"/>
      <c r="AD12" s="12"/>
      <c r="AE12" s="12"/>
      <c r="AF12" s="12"/>
      <c r="AG12" s="12"/>
      <c r="AH12" s="32"/>
      <c r="AI12" s="28"/>
      <c r="AJ12" s="28"/>
      <c r="AK12" s="12"/>
      <c r="AL12" s="12"/>
    </row>
    <row r="13" spans="1:38" s="13" customFormat="1" x14ac:dyDescent="0.2">
      <c r="A13" s="30"/>
      <c r="B13" s="28"/>
      <c r="C13" s="28"/>
      <c r="D13" s="12"/>
      <c r="E13" s="12"/>
      <c r="F13" s="32"/>
      <c r="G13" s="28"/>
      <c r="H13" s="28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32"/>
      <c r="W13" s="28"/>
      <c r="X13" s="28"/>
      <c r="Y13" s="12"/>
      <c r="Z13" s="12"/>
      <c r="AA13" s="32"/>
      <c r="AB13" s="28"/>
      <c r="AC13" s="28"/>
      <c r="AD13" s="12"/>
      <c r="AE13" s="12"/>
      <c r="AF13" s="12"/>
      <c r="AG13" s="12"/>
      <c r="AH13" s="32"/>
      <c r="AI13" s="28"/>
      <c r="AJ13" s="28"/>
      <c r="AK13" s="12"/>
      <c r="AL13" s="12"/>
    </row>
    <row r="14" spans="1:38" s="13" customFormat="1" ht="37.5" customHeight="1" x14ac:dyDescent="0.2">
      <c r="A14" s="31" t="s">
        <v>9</v>
      </c>
      <c r="B14" s="28"/>
      <c r="C14" s="29">
        <f>SUM(C15:C21)</f>
        <v>3.93</v>
      </c>
      <c r="D14" s="17">
        <f>SUM(D15:D21)</f>
        <v>32790.347999999998</v>
      </c>
      <c r="E14" s="17">
        <f>SUM(E15:E21)</f>
        <v>31451.004000000001</v>
      </c>
      <c r="F14" s="31" t="s">
        <v>9</v>
      </c>
      <c r="G14" s="28"/>
      <c r="H14" s="29">
        <f>SUM(H15:H21)</f>
        <v>9.08</v>
      </c>
      <c r="I14" s="17">
        <f>SUM(I15:I21)</f>
        <v>55460.639999999999</v>
      </c>
      <c r="J14" s="17">
        <f t="shared" ref="J14:U14" si="9">SUM(J15:J21)</f>
        <v>77426.97600000001</v>
      </c>
      <c r="K14" s="17">
        <f t="shared" si="9"/>
        <v>61911.072000000007</v>
      </c>
      <c r="L14" s="17">
        <f t="shared" si="9"/>
        <v>74702.97600000001</v>
      </c>
      <c r="M14" s="17">
        <f t="shared" si="9"/>
        <v>77666.687999999995</v>
      </c>
      <c r="N14" s="17">
        <f t="shared" si="9"/>
        <v>58348.08</v>
      </c>
      <c r="O14" s="17">
        <f t="shared" si="9"/>
        <v>54774.192000000003</v>
      </c>
      <c r="P14" s="17">
        <f t="shared" si="9"/>
        <v>55940.063999999998</v>
      </c>
      <c r="Q14" s="17">
        <f t="shared" si="9"/>
        <v>55940.063999999998</v>
      </c>
      <c r="R14" s="17">
        <f t="shared" si="9"/>
        <v>56288.736000000004</v>
      </c>
      <c r="S14" s="17">
        <f t="shared" si="9"/>
        <v>63076.943999999996</v>
      </c>
      <c r="T14" s="17">
        <f t="shared" si="9"/>
        <v>64493.423999999999</v>
      </c>
      <c r="U14" s="17">
        <f t="shared" si="9"/>
        <v>57541.775999999998</v>
      </c>
      <c r="V14" s="31" t="s">
        <v>9</v>
      </c>
      <c r="W14" s="28"/>
      <c r="X14" s="29">
        <f>SUM(X15:X21)</f>
        <v>9.08</v>
      </c>
      <c r="Y14" s="17">
        <f>SUM(Y15:Y21)</f>
        <v>59819.039999999994</v>
      </c>
      <c r="Z14" s="17">
        <f>SUM(Z15:Z21)</f>
        <v>43736.543999999994</v>
      </c>
      <c r="AA14" s="31" t="s">
        <v>9</v>
      </c>
      <c r="AB14" s="28"/>
      <c r="AC14" s="29">
        <f>SUM(AC15:AC21)</f>
        <v>9.08</v>
      </c>
      <c r="AD14" s="17">
        <f>SUM(AD15:AD21)</f>
        <v>52344.383999999998</v>
      </c>
      <c r="AE14" s="17">
        <f t="shared" ref="AE14:AG14" si="10">SUM(AE15:AE21)</f>
        <v>43169.952000000005</v>
      </c>
      <c r="AF14" s="17">
        <f t="shared" si="10"/>
        <v>79813.200000000012</v>
      </c>
      <c r="AG14" s="17">
        <f t="shared" si="10"/>
        <v>77797.440000000002</v>
      </c>
      <c r="AH14" s="31" t="s">
        <v>9</v>
      </c>
      <c r="AI14" s="28"/>
      <c r="AJ14" s="29">
        <f>SUM(AJ15:AJ21)</f>
        <v>9.08</v>
      </c>
      <c r="AK14" s="17">
        <f>SUM(AK15:AK21)</f>
        <v>44161.488000000005</v>
      </c>
      <c r="AL14" s="17">
        <f>SUM(AL15:AL21)</f>
        <v>62412.288</v>
      </c>
    </row>
    <row r="15" spans="1:38" s="13" customFormat="1" x14ac:dyDescent="0.2">
      <c r="A15" s="32" t="s">
        <v>24</v>
      </c>
      <c r="B15" s="28" t="s">
        <v>19</v>
      </c>
      <c r="C15" s="28">
        <v>0.21</v>
      </c>
      <c r="D15" s="12">
        <f>$C$15*12*D35</f>
        <v>1752.1559999999999</v>
      </c>
      <c r="E15" s="12">
        <f>$C$15*12*E35</f>
        <v>1680.588</v>
      </c>
      <c r="F15" s="32" t="s">
        <v>54</v>
      </c>
      <c r="G15" s="28" t="s">
        <v>19</v>
      </c>
      <c r="H15" s="28">
        <v>0.21</v>
      </c>
      <c r="I15" s="12">
        <f>$H$15*12*I35</f>
        <v>1282.68</v>
      </c>
      <c r="J15" s="12">
        <f t="shared" ref="J15:U15" si="11">$H$15*12*J35</f>
        <v>1790.712</v>
      </c>
      <c r="K15" s="12">
        <f t="shared" si="11"/>
        <v>1431.864</v>
      </c>
      <c r="L15" s="12">
        <f t="shared" si="11"/>
        <v>1727.712</v>
      </c>
      <c r="M15" s="12">
        <f t="shared" si="11"/>
        <v>1796.2559999999999</v>
      </c>
      <c r="N15" s="12">
        <f t="shared" si="11"/>
        <v>1349.46</v>
      </c>
      <c r="O15" s="12">
        <f t="shared" si="11"/>
        <v>1266.8040000000001</v>
      </c>
      <c r="P15" s="12">
        <f t="shared" si="11"/>
        <v>1293.768</v>
      </c>
      <c r="Q15" s="12">
        <f t="shared" si="11"/>
        <v>1293.768</v>
      </c>
      <c r="R15" s="12">
        <f t="shared" si="11"/>
        <v>1301.8320000000001</v>
      </c>
      <c r="S15" s="12">
        <f t="shared" si="11"/>
        <v>1458.828</v>
      </c>
      <c r="T15" s="12">
        <f t="shared" si="11"/>
        <v>1491.588</v>
      </c>
      <c r="U15" s="12">
        <f t="shared" si="11"/>
        <v>1330.8120000000001</v>
      </c>
      <c r="V15" s="32" t="s">
        <v>54</v>
      </c>
      <c r="W15" s="28" t="s">
        <v>19</v>
      </c>
      <c r="X15" s="28">
        <v>0.21</v>
      </c>
      <c r="Y15" s="12">
        <f>$X$15*12*Y35</f>
        <v>1383.48</v>
      </c>
      <c r="Z15" s="12">
        <f>$X$15*12*Z35</f>
        <v>1011.5279999999999</v>
      </c>
      <c r="AA15" s="32" t="s">
        <v>54</v>
      </c>
      <c r="AB15" s="28" t="s">
        <v>19</v>
      </c>
      <c r="AC15" s="28">
        <v>0.21</v>
      </c>
      <c r="AD15" s="12">
        <f>$AC$15*12*AD35</f>
        <v>1210.6079999999999</v>
      </c>
      <c r="AE15" s="12">
        <f t="shared" ref="AE15:AG15" si="12">$AC$15*12*AE35</f>
        <v>998.42399999999998</v>
      </c>
      <c r="AF15" s="12">
        <f t="shared" si="12"/>
        <v>1845.9</v>
      </c>
      <c r="AG15" s="12">
        <f t="shared" si="12"/>
        <v>1799.28</v>
      </c>
      <c r="AH15" s="32" t="s">
        <v>54</v>
      </c>
      <c r="AI15" s="28" t="s">
        <v>19</v>
      </c>
      <c r="AJ15" s="28">
        <v>0.21</v>
      </c>
      <c r="AK15" s="12">
        <f>$AJ$15*12*AK35</f>
        <v>1021.356</v>
      </c>
      <c r="AL15" s="12">
        <f>$AJ$15*12*AL35</f>
        <v>1443.4559999999999</v>
      </c>
    </row>
    <row r="16" spans="1:38" s="13" customFormat="1" x14ac:dyDescent="0.2">
      <c r="A16" s="32" t="s">
        <v>25</v>
      </c>
      <c r="B16" s="28" t="s">
        <v>8</v>
      </c>
      <c r="C16" s="28">
        <v>0.49</v>
      </c>
      <c r="D16" s="12">
        <f>$C$16*12*D35</f>
        <v>4088.3639999999996</v>
      </c>
      <c r="E16" s="12">
        <f>$C$16*12*E35</f>
        <v>3921.3719999999998</v>
      </c>
      <c r="F16" s="32" t="s">
        <v>60</v>
      </c>
      <c r="G16" s="28" t="s">
        <v>8</v>
      </c>
      <c r="H16" s="28">
        <v>0.75</v>
      </c>
      <c r="I16" s="12">
        <f>$H$16*12*I35</f>
        <v>4581</v>
      </c>
      <c r="J16" s="12">
        <f t="shared" ref="J16:U16" si="13">$H$16*12*J35</f>
        <v>6395.4000000000005</v>
      </c>
      <c r="K16" s="12">
        <f t="shared" si="13"/>
        <v>5113.8</v>
      </c>
      <c r="L16" s="12">
        <f t="shared" si="13"/>
        <v>6170.4000000000005</v>
      </c>
      <c r="M16" s="12">
        <f t="shared" si="13"/>
        <v>6415.2</v>
      </c>
      <c r="N16" s="12">
        <f t="shared" si="13"/>
        <v>4819.5</v>
      </c>
      <c r="O16" s="12">
        <f t="shared" si="13"/>
        <v>4524.3</v>
      </c>
      <c r="P16" s="12">
        <f t="shared" si="13"/>
        <v>4620.5999999999995</v>
      </c>
      <c r="Q16" s="12">
        <f t="shared" si="13"/>
        <v>4620.5999999999995</v>
      </c>
      <c r="R16" s="12">
        <f t="shared" si="13"/>
        <v>4649.4000000000005</v>
      </c>
      <c r="S16" s="12">
        <f t="shared" si="13"/>
        <v>5210.0999999999995</v>
      </c>
      <c r="T16" s="12">
        <f t="shared" si="13"/>
        <v>5327.0999999999995</v>
      </c>
      <c r="U16" s="12">
        <f t="shared" si="13"/>
        <v>4752.9000000000005</v>
      </c>
      <c r="V16" s="32" t="s">
        <v>60</v>
      </c>
      <c r="W16" s="28" t="s">
        <v>8</v>
      </c>
      <c r="X16" s="28">
        <v>0.75</v>
      </c>
      <c r="Y16" s="12">
        <f>$X$16*12*Y35</f>
        <v>4941</v>
      </c>
      <c r="Z16" s="12">
        <f>$X$16*12*Z35</f>
        <v>3612.6</v>
      </c>
      <c r="AA16" s="32" t="s">
        <v>60</v>
      </c>
      <c r="AB16" s="28" t="s">
        <v>8</v>
      </c>
      <c r="AC16" s="28">
        <v>0.75</v>
      </c>
      <c r="AD16" s="12">
        <f>$AC$16*12*AD35</f>
        <v>4323.5999999999995</v>
      </c>
      <c r="AE16" s="12">
        <f t="shared" ref="AE16:AG16" si="14">$AC$16*12*AE35</f>
        <v>3565.7999999999997</v>
      </c>
      <c r="AF16" s="12">
        <f t="shared" si="14"/>
        <v>6592.5</v>
      </c>
      <c r="AG16" s="12">
        <f t="shared" si="14"/>
        <v>6426</v>
      </c>
      <c r="AH16" s="32" t="s">
        <v>60</v>
      </c>
      <c r="AI16" s="28" t="s">
        <v>8</v>
      </c>
      <c r="AJ16" s="28">
        <v>0.75</v>
      </c>
      <c r="AK16" s="12">
        <f>$AJ$16*12*AK35</f>
        <v>3647.7000000000003</v>
      </c>
      <c r="AL16" s="12">
        <f>$AJ$16*12*AL35</f>
        <v>5155.2</v>
      </c>
    </row>
    <row r="17" spans="1:38" s="13" customFormat="1" x14ac:dyDescent="0.2">
      <c r="A17" s="32" t="s">
        <v>26</v>
      </c>
      <c r="B17" s="28" t="s">
        <v>20</v>
      </c>
      <c r="C17" s="28">
        <v>0.37</v>
      </c>
      <c r="D17" s="12">
        <f>$C$17*12*D35</f>
        <v>3087.1319999999996</v>
      </c>
      <c r="E17" s="12">
        <f>$C$17*12*E35</f>
        <v>2961.0359999999996</v>
      </c>
      <c r="F17" s="32" t="s">
        <v>26</v>
      </c>
      <c r="G17" s="28" t="s">
        <v>20</v>
      </c>
      <c r="H17" s="28">
        <v>0.37</v>
      </c>
      <c r="I17" s="12">
        <f>$H$17*12*I35</f>
        <v>2259.9599999999996</v>
      </c>
      <c r="J17" s="12">
        <f t="shared" ref="J17:U17" si="15">$H$17*12*J35</f>
        <v>3155.0639999999999</v>
      </c>
      <c r="K17" s="12">
        <f t="shared" si="15"/>
        <v>2522.808</v>
      </c>
      <c r="L17" s="12">
        <f t="shared" si="15"/>
        <v>3044.0639999999999</v>
      </c>
      <c r="M17" s="12">
        <f t="shared" si="15"/>
        <v>3164.8319999999994</v>
      </c>
      <c r="N17" s="12">
        <f t="shared" si="15"/>
        <v>2377.62</v>
      </c>
      <c r="O17" s="12">
        <f t="shared" si="15"/>
        <v>2231.9879999999998</v>
      </c>
      <c r="P17" s="12">
        <f t="shared" si="15"/>
        <v>2279.4959999999996</v>
      </c>
      <c r="Q17" s="12">
        <f t="shared" si="15"/>
        <v>2279.4959999999996</v>
      </c>
      <c r="R17" s="12">
        <f t="shared" si="15"/>
        <v>2293.7039999999997</v>
      </c>
      <c r="S17" s="12">
        <f t="shared" si="15"/>
        <v>2570.3159999999998</v>
      </c>
      <c r="T17" s="12">
        <f t="shared" si="15"/>
        <v>2628.0359999999996</v>
      </c>
      <c r="U17" s="12">
        <f t="shared" si="15"/>
        <v>2344.7639999999997</v>
      </c>
      <c r="V17" s="32" t="s">
        <v>26</v>
      </c>
      <c r="W17" s="28" t="s">
        <v>20</v>
      </c>
      <c r="X17" s="28">
        <v>0.37</v>
      </c>
      <c r="Y17" s="12">
        <f>$X$17*12*Y35</f>
        <v>2437.56</v>
      </c>
      <c r="Z17" s="12">
        <f>$X$17*12*Z35</f>
        <v>1782.2159999999997</v>
      </c>
      <c r="AA17" s="32" t="s">
        <v>26</v>
      </c>
      <c r="AB17" s="28" t="s">
        <v>20</v>
      </c>
      <c r="AC17" s="28">
        <v>0.37</v>
      </c>
      <c r="AD17" s="12">
        <f>$AC$17*12*AD35</f>
        <v>2132.9759999999997</v>
      </c>
      <c r="AE17" s="12">
        <f t="shared" ref="AE17:AG17" si="16">$AC$17*12*AE35</f>
        <v>1759.1279999999997</v>
      </c>
      <c r="AF17" s="12">
        <f t="shared" si="16"/>
        <v>3252.2999999999997</v>
      </c>
      <c r="AG17" s="12">
        <f t="shared" si="16"/>
        <v>3170.16</v>
      </c>
      <c r="AH17" s="32" t="s">
        <v>26</v>
      </c>
      <c r="AI17" s="28" t="s">
        <v>20</v>
      </c>
      <c r="AJ17" s="28">
        <v>0.37</v>
      </c>
      <c r="AK17" s="12">
        <f>$AJ$17*12*AK35</f>
        <v>1799.5319999999999</v>
      </c>
      <c r="AL17" s="12">
        <f>$AJ$17*12*AL35</f>
        <v>2543.2319999999995</v>
      </c>
    </row>
    <row r="18" spans="1:38" s="13" customFormat="1" ht="57.75" customHeight="1" x14ac:dyDescent="0.2">
      <c r="A18" s="33" t="s">
        <v>27</v>
      </c>
      <c r="B18" s="34" t="s">
        <v>7</v>
      </c>
      <c r="C18" s="28">
        <v>0.3</v>
      </c>
      <c r="D18" s="12">
        <f>$C$18*12*D35</f>
        <v>2503.0799999999995</v>
      </c>
      <c r="E18" s="12">
        <f>$C$18*12*E35</f>
        <v>2400.8399999999997</v>
      </c>
      <c r="F18" s="33" t="s">
        <v>27</v>
      </c>
      <c r="G18" s="34" t="s">
        <v>7</v>
      </c>
      <c r="H18" s="28">
        <v>0.3</v>
      </c>
      <c r="I18" s="12">
        <f>$H$18*12*I35</f>
        <v>1832.3999999999999</v>
      </c>
      <c r="J18" s="12">
        <f t="shared" ref="J18:U18" si="17">$H$18*12*J35</f>
        <v>2558.16</v>
      </c>
      <c r="K18" s="12">
        <f t="shared" si="17"/>
        <v>2045.52</v>
      </c>
      <c r="L18" s="12">
        <f t="shared" si="17"/>
        <v>2468.16</v>
      </c>
      <c r="M18" s="12">
        <f t="shared" si="17"/>
        <v>2566.0799999999995</v>
      </c>
      <c r="N18" s="12">
        <f t="shared" si="17"/>
        <v>1927.7999999999997</v>
      </c>
      <c r="O18" s="12">
        <f t="shared" si="17"/>
        <v>1809.7199999999998</v>
      </c>
      <c r="P18" s="12">
        <f t="shared" si="17"/>
        <v>1848.2399999999998</v>
      </c>
      <c r="Q18" s="12">
        <f t="shared" si="17"/>
        <v>1848.2399999999998</v>
      </c>
      <c r="R18" s="12">
        <f t="shared" si="17"/>
        <v>1859.76</v>
      </c>
      <c r="S18" s="12">
        <f t="shared" si="17"/>
        <v>2084.0399999999995</v>
      </c>
      <c r="T18" s="12">
        <f t="shared" si="17"/>
        <v>2130.8399999999997</v>
      </c>
      <c r="U18" s="12">
        <f t="shared" si="17"/>
        <v>1901.1599999999999</v>
      </c>
      <c r="V18" s="33" t="s">
        <v>27</v>
      </c>
      <c r="W18" s="34" t="s">
        <v>7</v>
      </c>
      <c r="X18" s="28">
        <v>0.3</v>
      </c>
      <c r="Y18" s="12">
        <f>$X$18*12*Y35</f>
        <v>1976.3999999999999</v>
      </c>
      <c r="Z18" s="12">
        <f>$X$18*12*Z35</f>
        <v>1445.0399999999997</v>
      </c>
      <c r="AA18" s="33" t="s">
        <v>27</v>
      </c>
      <c r="AB18" s="34" t="s">
        <v>7</v>
      </c>
      <c r="AC18" s="28">
        <v>0.3</v>
      </c>
      <c r="AD18" s="12">
        <f>$AC$18*12*AD35</f>
        <v>1729.4399999999998</v>
      </c>
      <c r="AE18" s="12">
        <f t="shared" ref="AE18:AG18" si="18">$AC$18*12*AE35</f>
        <v>1426.3199999999997</v>
      </c>
      <c r="AF18" s="12">
        <f t="shared" si="18"/>
        <v>2636.9999999999995</v>
      </c>
      <c r="AG18" s="12">
        <f t="shared" si="18"/>
        <v>2570.3999999999996</v>
      </c>
      <c r="AH18" s="33" t="s">
        <v>27</v>
      </c>
      <c r="AI18" s="34" t="s">
        <v>7</v>
      </c>
      <c r="AJ18" s="28">
        <v>0.3</v>
      </c>
      <c r="AK18" s="12">
        <f>$AJ$18*12*AK35</f>
        <v>1459.08</v>
      </c>
      <c r="AL18" s="12">
        <f>$AJ$18*12*AL35</f>
        <v>2062.0799999999995</v>
      </c>
    </row>
    <row r="19" spans="1:38" s="13" customFormat="1" ht="38.25" customHeight="1" x14ac:dyDescent="0.2">
      <c r="A19" s="30" t="s">
        <v>28</v>
      </c>
      <c r="B19" s="28" t="s">
        <v>33</v>
      </c>
      <c r="C19" s="28">
        <v>7.0000000000000007E-2</v>
      </c>
      <c r="D19" s="12">
        <f>$C$19*12*D35</f>
        <v>584.05200000000002</v>
      </c>
      <c r="E19" s="12">
        <f>$C$19*12*E35</f>
        <v>560.19600000000003</v>
      </c>
      <c r="F19" s="30" t="s">
        <v>28</v>
      </c>
      <c r="G19" s="28" t="s">
        <v>55</v>
      </c>
      <c r="H19" s="28">
        <v>7.0000000000000007E-2</v>
      </c>
      <c r="I19" s="12">
        <f>$H$19*12*I35</f>
        <v>427.56000000000006</v>
      </c>
      <c r="J19" s="12">
        <f t="shared" ref="J19:U19" si="19">$H$19*12*J35</f>
        <v>596.90400000000011</v>
      </c>
      <c r="K19" s="12">
        <f t="shared" si="19"/>
        <v>477.28800000000007</v>
      </c>
      <c r="L19" s="12">
        <f t="shared" si="19"/>
        <v>575.90400000000011</v>
      </c>
      <c r="M19" s="12">
        <f t="shared" si="19"/>
        <v>598.75200000000007</v>
      </c>
      <c r="N19" s="12">
        <f t="shared" si="19"/>
        <v>449.82000000000005</v>
      </c>
      <c r="O19" s="12">
        <f t="shared" si="19"/>
        <v>422.26800000000003</v>
      </c>
      <c r="P19" s="12">
        <f t="shared" si="19"/>
        <v>431.25600000000003</v>
      </c>
      <c r="Q19" s="12">
        <f t="shared" si="19"/>
        <v>431.25600000000003</v>
      </c>
      <c r="R19" s="12">
        <f t="shared" si="19"/>
        <v>433.94400000000007</v>
      </c>
      <c r="S19" s="12">
        <f t="shared" si="19"/>
        <v>486.27600000000001</v>
      </c>
      <c r="T19" s="12">
        <f t="shared" si="19"/>
        <v>497.19600000000003</v>
      </c>
      <c r="U19" s="12">
        <f t="shared" si="19"/>
        <v>443.60400000000004</v>
      </c>
      <c r="V19" s="30" t="s">
        <v>28</v>
      </c>
      <c r="W19" s="28" t="s">
        <v>55</v>
      </c>
      <c r="X19" s="28">
        <v>7.0000000000000007E-2</v>
      </c>
      <c r="Y19" s="12">
        <f>$X$19*12*Y35</f>
        <v>461.16</v>
      </c>
      <c r="Z19" s="12">
        <f>$X$19*12*Z35</f>
        <v>337.17599999999999</v>
      </c>
      <c r="AA19" s="30" t="s">
        <v>28</v>
      </c>
      <c r="AB19" s="28" t="s">
        <v>55</v>
      </c>
      <c r="AC19" s="28">
        <v>7.0000000000000007E-2</v>
      </c>
      <c r="AD19" s="12">
        <f>$AC$19*12*AD35</f>
        <v>403.536</v>
      </c>
      <c r="AE19" s="12">
        <f t="shared" ref="AE19:AG19" si="20">$AC$19*12*AE35</f>
        <v>332.80800000000005</v>
      </c>
      <c r="AF19" s="12">
        <f t="shared" si="20"/>
        <v>615.30000000000007</v>
      </c>
      <c r="AG19" s="12">
        <f t="shared" si="20"/>
        <v>599.7600000000001</v>
      </c>
      <c r="AH19" s="30" t="s">
        <v>28</v>
      </c>
      <c r="AI19" s="28" t="s">
        <v>55</v>
      </c>
      <c r="AJ19" s="28">
        <v>7.0000000000000007E-2</v>
      </c>
      <c r="AK19" s="12">
        <f>$AJ$19*12*AK35</f>
        <v>340.45200000000006</v>
      </c>
      <c r="AL19" s="12">
        <f>$AJ$19*12*AL35</f>
        <v>481.15199999999999</v>
      </c>
    </row>
    <row r="20" spans="1:38" s="13" customFormat="1" x14ac:dyDescent="0.2">
      <c r="A20" s="32" t="s">
        <v>29</v>
      </c>
      <c r="B20" s="34" t="s">
        <v>34</v>
      </c>
      <c r="C20" s="28">
        <v>2.4900000000000002</v>
      </c>
      <c r="D20" s="12">
        <f>$C$20*12*D35</f>
        <v>20775.564000000002</v>
      </c>
      <c r="E20" s="12">
        <f>$C$20*12*E35</f>
        <v>19926.972000000002</v>
      </c>
      <c r="F20" s="32" t="s">
        <v>29</v>
      </c>
      <c r="G20" s="34" t="s">
        <v>61</v>
      </c>
      <c r="H20" s="28">
        <v>3.34</v>
      </c>
      <c r="I20" s="12">
        <f>$H$20*12*I35</f>
        <v>20400.719999999998</v>
      </c>
      <c r="J20" s="12">
        <f t="shared" ref="J20:U20" si="21">$H$20*12*J35</f>
        <v>28480.847999999998</v>
      </c>
      <c r="K20" s="12">
        <f t="shared" si="21"/>
        <v>22773.456000000002</v>
      </c>
      <c r="L20" s="12">
        <f t="shared" si="21"/>
        <v>27478.847999999998</v>
      </c>
      <c r="M20" s="12">
        <f t="shared" si="21"/>
        <v>28569.023999999998</v>
      </c>
      <c r="N20" s="12">
        <f t="shared" si="21"/>
        <v>21462.84</v>
      </c>
      <c r="O20" s="12">
        <f t="shared" si="21"/>
        <v>20148.216</v>
      </c>
      <c r="P20" s="12">
        <f t="shared" si="21"/>
        <v>20577.071999999996</v>
      </c>
      <c r="Q20" s="12">
        <f t="shared" si="21"/>
        <v>20577.071999999996</v>
      </c>
      <c r="R20" s="12">
        <f t="shared" si="21"/>
        <v>20705.328000000001</v>
      </c>
      <c r="S20" s="12">
        <f t="shared" si="21"/>
        <v>23202.311999999998</v>
      </c>
      <c r="T20" s="12">
        <f t="shared" si="21"/>
        <v>23723.351999999999</v>
      </c>
      <c r="U20" s="12">
        <f t="shared" si="21"/>
        <v>21166.248</v>
      </c>
      <c r="V20" s="32" t="s">
        <v>29</v>
      </c>
      <c r="W20" s="34" t="s">
        <v>61</v>
      </c>
      <c r="X20" s="28">
        <v>3.34</v>
      </c>
      <c r="Y20" s="12">
        <f>$X$20*12*Y35</f>
        <v>22003.919999999998</v>
      </c>
      <c r="Z20" s="12">
        <f>$X$20*12*Z35</f>
        <v>16088.111999999999</v>
      </c>
      <c r="AA20" s="32" t="s">
        <v>29</v>
      </c>
      <c r="AB20" s="34" t="s">
        <v>61</v>
      </c>
      <c r="AC20" s="28">
        <v>3.34</v>
      </c>
      <c r="AD20" s="12">
        <f>$AC$20*12*AD35</f>
        <v>19254.431999999997</v>
      </c>
      <c r="AE20" s="12">
        <f t="shared" ref="AE20:AG20" si="22">$AC$20*12*AE35</f>
        <v>15879.695999999998</v>
      </c>
      <c r="AF20" s="12">
        <f t="shared" si="22"/>
        <v>29358.6</v>
      </c>
      <c r="AG20" s="12">
        <f t="shared" si="22"/>
        <v>28617.119999999999</v>
      </c>
      <c r="AH20" s="32" t="s">
        <v>29</v>
      </c>
      <c r="AI20" s="34" t="s">
        <v>61</v>
      </c>
      <c r="AJ20" s="28">
        <v>3.34</v>
      </c>
      <c r="AK20" s="12">
        <f>$AJ$20*12*AK35</f>
        <v>16244.423999999999</v>
      </c>
      <c r="AL20" s="12">
        <f>$AJ$20*12*AL35</f>
        <v>22957.823999999997</v>
      </c>
    </row>
    <row r="21" spans="1:38" s="13" customFormat="1" ht="27.75" customHeight="1" x14ac:dyDescent="0.2">
      <c r="A21" s="32"/>
      <c r="B21" s="28"/>
      <c r="C21" s="28"/>
      <c r="D21" s="12"/>
      <c r="E21" s="12"/>
      <c r="F21" s="32" t="s">
        <v>62</v>
      </c>
      <c r="G21" s="28" t="s">
        <v>1</v>
      </c>
      <c r="H21" s="28">
        <v>4.04</v>
      </c>
      <c r="I21" s="12">
        <f>$H$21*12*I35</f>
        <v>24676.320000000003</v>
      </c>
      <c r="J21" s="12">
        <f t="shared" ref="J21:U21" si="23">$H$21*12*J35</f>
        <v>34449.888000000006</v>
      </c>
      <c r="K21" s="12">
        <f t="shared" si="23"/>
        <v>27546.336000000003</v>
      </c>
      <c r="L21" s="12">
        <f t="shared" si="23"/>
        <v>33237.888000000006</v>
      </c>
      <c r="M21" s="12">
        <f t="shared" si="23"/>
        <v>34556.544000000002</v>
      </c>
      <c r="N21" s="12">
        <f t="shared" si="23"/>
        <v>25961.040000000001</v>
      </c>
      <c r="O21" s="12">
        <f t="shared" si="23"/>
        <v>24370.896000000001</v>
      </c>
      <c r="P21" s="12">
        <f t="shared" si="23"/>
        <v>24889.632000000001</v>
      </c>
      <c r="Q21" s="12">
        <f t="shared" si="23"/>
        <v>24889.632000000001</v>
      </c>
      <c r="R21" s="12">
        <f t="shared" si="23"/>
        <v>25044.768000000004</v>
      </c>
      <c r="S21" s="12">
        <f t="shared" si="23"/>
        <v>28065.072</v>
      </c>
      <c r="T21" s="12">
        <f t="shared" si="23"/>
        <v>28695.312000000002</v>
      </c>
      <c r="U21" s="12">
        <f t="shared" si="23"/>
        <v>25602.288000000004</v>
      </c>
      <c r="V21" s="32" t="s">
        <v>62</v>
      </c>
      <c r="W21" s="28" t="s">
        <v>1</v>
      </c>
      <c r="X21" s="28">
        <v>4.04</v>
      </c>
      <c r="Y21" s="12">
        <f>$X$21*12*Y35</f>
        <v>26615.52</v>
      </c>
      <c r="Z21" s="12">
        <f>$X$21*12*Z35</f>
        <v>19459.871999999999</v>
      </c>
      <c r="AA21" s="32" t="s">
        <v>62</v>
      </c>
      <c r="AB21" s="28" t="s">
        <v>1</v>
      </c>
      <c r="AC21" s="28">
        <v>4.04</v>
      </c>
      <c r="AD21" s="12">
        <f>$AC$21*12*AD35</f>
        <v>23289.792000000001</v>
      </c>
      <c r="AE21" s="12">
        <f t="shared" ref="AE21:AG21" si="24">$AC$21*12*AE35</f>
        <v>19207.776000000002</v>
      </c>
      <c r="AF21" s="12">
        <f t="shared" si="24"/>
        <v>35511.600000000006</v>
      </c>
      <c r="AG21" s="12">
        <f t="shared" si="24"/>
        <v>34614.720000000001</v>
      </c>
      <c r="AH21" s="32" t="s">
        <v>62</v>
      </c>
      <c r="AI21" s="28" t="s">
        <v>1</v>
      </c>
      <c r="AJ21" s="28">
        <v>4.04</v>
      </c>
      <c r="AK21" s="12">
        <f>$AJ$21*12*AK35</f>
        <v>19648.944000000003</v>
      </c>
      <c r="AL21" s="12">
        <f>$AJ$21*12*AL35</f>
        <v>27769.344000000001</v>
      </c>
    </row>
    <row r="22" spans="1:38" s="13" customFormat="1" ht="12.75" customHeight="1" x14ac:dyDescent="0.2">
      <c r="A22" s="31" t="s">
        <v>6</v>
      </c>
      <c r="B22" s="28"/>
      <c r="C22" s="35">
        <f>SUM(C23:C25)</f>
        <v>2.4399999999999995</v>
      </c>
      <c r="D22" s="18">
        <f>SUM(D23:D25)</f>
        <v>20358.383999999998</v>
      </c>
      <c r="E22" s="18">
        <f>SUM(E23:E25)</f>
        <v>19526.831999999999</v>
      </c>
      <c r="F22" s="31" t="s">
        <v>6</v>
      </c>
      <c r="G22" s="28"/>
      <c r="H22" s="35">
        <f>SUM(H23:H25)</f>
        <v>3.2199999999999998</v>
      </c>
      <c r="I22" s="18">
        <f>SUM(I23:I25)</f>
        <v>19667.759999999998</v>
      </c>
      <c r="J22" s="18">
        <f t="shared" ref="J22:U22" si="25">SUM(J23:J25)</f>
        <v>27457.584000000003</v>
      </c>
      <c r="K22" s="18">
        <f t="shared" si="25"/>
        <v>21955.248</v>
      </c>
      <c r="L22" s="18">
        <f t="shared" si="25"/>
        <v>26491.584000000003</v>
      </c>
      <c r="M22" s="18">
        <f t="shared" si="25"/>
        <v>27542.591999999997</v>
      </c>
      <c r="N22" s="18">
        <f t="shared" si="25"/>
        <v>20691.72</v>
      </c>
      <c r="O22" s="18">
        <f t="shared" si="25"/>
        <v>19424.328000000001</v>
      </c>
      <c r="P22" s="18">
        <f t="shared" si="25"/>
        <v>19837.775999999998</v>
      </c>
      <c r="Q22" s="18">
        <f t="shared" si="25"/>
        <v>19837.775999999998</v>
      </c>
      <c r="R22" s="18">
        <f t="shared" si="25"/>
        <v>19961.424000000003</v>
      </c>
      <c r="S22" s="18">
        <f t="shared" si="25"/>
        <v>22368.696</v>
      </c>
      <c r="T22" s="18">
        <f t="shared" si="25"/>
        <v>22871.016</v>
      </c>
      <c r="U22" s="18">
        <f t="shared" si="25"/>
        <v>20405.784</v>
      </c>
      <c r="V22" s="31" t="s">
        <v>6</v>
      </c>
      <c r="W22" s="28"/>
      <c r="X22" s="35">
        <f>SUM(X23:X25)</f>
        <v>3.2</v>
      </c>
      <c r="Y22" s="18">
        <f>SUM(Y23:Y25)</f>
        <v>21081.600000000002</v>
      </c>
      <c r="Z22" s="18">
        <f>SUM(Z23:Z25)</f>
        <v>15413.759999999998</v>
      </c>
      <c r="AA22" s="31" t="s">
        <v>6</v>
      </c>
      <c r="AB22" s="28"/>
      <c r="AC22" s="35">
        <f>SUM(AC23:AC25)</f>
        <v>2.34</v>
      </c>
      <c r="AD22" s="18">
        <f>SUM(AD23:AD25)</f>
        <v>13489.632000000001</v>
      </c>
      <c r="AE22" s="18">
        <f t="shared" ref="AE22:AG22" si="26">SUM(AE23:AE25)</f>
        <v>11125.295999999998</v>
      </c>
      <c r="AF22" s="18">
        <f t="shared" si="26"/>
        <v>20568.599999999999</v>
      </c>
      <c r="AG22" s="18">
        <f t="shared" si="26"/>
        <v>20049.120000000003</v>
      </c>
      <c r="AH22" s="31" t="s">
        <v>6</v>
      </c>
      <c r="AI22" s="28"/>
      <c r="AJ22" s="35">
        <f>SUM(AJ23:AJ25)</f>
        <v>3.2399999999999998</v>
      </c>
      <c r="AK22" s="18">
        <f>SUM(AK23:AK25)</f>
        <v>15758.064</v>
      </c>
      <c r="AL22" s="18">
        <f>SUM(AL23:AL25)</f>
        <v>22270.463999999996</v>
      </c>
    </row>
    <row r="23" spans="1:38" s="13" customFormat="1" ht="39.75" customHeight="1" x14ac:dyDescent="0.2">
      <c r="A23" s="30" t="s">
        <v>40</v>
      </c>
      <c r="B23" s="28" t="s">
        <v>1</v>
      </c>
      <c r="C23" s="28">
        <v>1.1299999999999999</v>
      </c>
      <c r="D23" s="12">
        <f>$C$23*D35*12</f>
        <v>9428.2679999999982</v>
      </c>
      <c r="E23" s="12">
        <f>$C$23*E35*12</f>
        <v>9043.1639999999989</v>
      </c>
      <c r="F23" s="30" t="s">
        <v>40</v>
      </c>
      <c r="G23" s="28" t="s">
        <v>1</v>
      </c>
      <c r="H23" s="28">
        <v>1.1100000000000001</v>
      </c>
      <c r="I23" s="12">
        <f>$H$23*I35*12</f>
        <v>6779.88</v>
      </c>
      <c r="J23" s="12">
        <f t="shared" ref="J23:U23" si="27">$H$23*J35*12</f>
        <v>9465.1920000000009</v>
      </c>
      <c r="K23" s="12">
        <f t="shared" si="27"/>
        <v>7568.4240000000009</v>
      </c>
      <c r="L23" s="12">
        <f t="shared" si="27"/>
        <v>9132.1920000000009</v>
      </c>
      <c r="M23" s="12">
        <f t="shared" si="27"/>
        <v>9494.4959999999992</v>
      </c>
      <c r="N23" s="12">
        <f t="shared" si="27"/>
        <v>7132.8600000000006</v>
      </c>
      <c r="O23" s="12">
        <f t="shared" si="27"/>
        <v>6695.9640000000009</v>
      </c>
      <c r="P23" s="12">
        <f t="shared" si="27"/>
        <v>6838.4880000000003</v>
      </c>
      <c r="Q23" s="12">
        <f t="shared" si="27"/>
        <v>6838.4880000000003</v>
      </c>
      <c r="R23" s="12">
        <f t="shared" si="27"/>
        <v>6881.112000000001</v>
      </c>
      <c r="S23" s="12">
        <f t="shared" si="27"/>
        <v>7710.9480000000003</v>
      </c>
      <c r="T23" s="12">
        <f t="shared" si="27"/>
        <v>7884.1080000000002</v>
      </c>
      <c r="U23" s="12">
        <f t="shared" si="27"/>
        <v>7034.2920000000004</v>
      </c>
      <c r="V23" s="30" t="s">
        <v>40</v>
      </c>
      <c r="W23" s="28" t="s">
        <v>1</v>
      </c>
      <c r="X23" s="28">
        <v>1.1100000000000001</v>
      </c>
      <c r="Y23" s="12">
        <f>$X$23*Y35*12</f>
        <v>7312.6800000000012</v>
      </c>
      <c r="Z23" s="12">
        <f>$X$23*Z35*12</f>
        <v>5346.6480000000001</v>
      </c>
      <c r="AA23" s="45" t="s">
        <v>40</v>
      </c>
      <c r="AB23" s="28" t="s">
        <v>1</v>
      </c>
      <c r="AC23" s="28">
        <v>1.1299999999999999</v>
      </c>
      <c r="AD23" s="12">
        <f>$AC$23*AD35*12</f>
        <v>6514.2240000000002</v>
      </c>
      <c r="AE23" s="12">
        <f t="shared" ref="AE23:AG23" si="28">$AC$23*AE35*12</f>
        <v>5372.4719999999998</v>
      </c>
      <c r="AF23" s="12">
        <f t="shared" si="28"/>
        <v>9932.6999999999989</v>
      </c>
      <c r="AG23" s="12">
        <f t="shared" si="28"/>
        <v>9681.84</v>
      </c>
      <c r="AH23" s="30" t="s">
        <v>40</v>
      </c>
      <c r="AI23" s="28" t="s">
        <v>1</v>
      </c>
      <c r="AJ23" s="28">
        <v>1.1299999999999999</v>
      </c>
      <c r="AK23" s="12">
        <f>$AJ$23*AK35*12</f>
        <v>5495.8679999999995</v>
      </c>
      <c r="AL23" s="12">
        <f>$AJ$23*AL35*12</f>
        <v>7767.1679999999988</v>
      </c>
    </row>
    <row r="24" spans="1:38" s="13" customFormat="1" ht="59.25" customHeight="1" x14ac:dyDescent="0.2">
      <c r="A24" s="30" t="s">
        <v>41</v>
      </c>
      <c r="B24" s="34" t="s">
        <v>5</v>
      </c>
      <c r="C24" s="28">
        <v>0.16</v>
      </c>
      <c r="D24" s="12">
        <f>$C$24*D35*12</f>
        <v>1334.9759999999999</v>
      </c>
      <c r="E24" s="12">
        <f>$C$24*E35*12</f>
        <v>1280.4479999999999</v>
      </c>
      <c r="F24" s="30" t="s">
        <v>41</v>
      </c>
      <c r="G24" s="34" t="s">
        <v>5</v>
      </c>
      <c r="H24" s="28">
        <v>0.16</v>
      </c>
      <c r="I24" s="12">
        <f>$H$24*I35*12</f>
        <v>977.28</v>
      </c>
      <c r="J24" s="12">
        <f t="shared" ref="J24:U24" si="29">$H$24*J35*12</f>
        <v>1364.3520000000001</v>
      </c>
      <c r="K24" s="12">
        <f t="shared" si="29"/>
        <v>1090.944</v>
      </c>
      <c r="L24" s="12">
        <f t="shared" si="29"/>
        <v>1316.3520000000001</v>
      </c>
      <c r="M24" s="12">
        <f t="shared" si="29"/>
        <v>1368.576</v>
      </c>
      <c r="N24" s="12">
        <f t="shared" si="29"/>
        <v>1028.1600000000001</v>
      </c>
      <c r="O24" s="12">
        <f t="shared" si="29"/>
        <v>965.18399999999997</v>
      </c>
      <c r="P24" s="12">
        <f t="shared" si="29"/>
        <v>985.72799999999984</v>
      </c>
      <c r="Q24" s="12">
        <f t="shared" si="29"/>
        <v>985.72799999999984</v>
      </c>
      <c r="R24" s="12">
        <f t="shared" si="29"/>
        <v>991.87200000000007</v>
      </c>
      <c r="S24" s="12">
        <f t="shared" si="29"/>
        <v>1111.4879999999998</v>
      </c>
      <c r="T24" s="12">
        <f t="shared" si="29"/>
        <v>1136.4479999999999</v>
      </c>
      <c r="U24" s="12">
        <f t="shared" si="29"/>
        <v>1013.9520000000001</v>
      </c>
      <c r="V24" s="30" t="s">
        <v>41</v>
      </c>
      <c r="W24" s="34" t="s">
        <v>5</v>
      </c>
      <c r="X24" s="28">
        <v>0.16</v>
      </c>
      <c r="Y24" s="12">
        <f>$X$24*Y35*12</f>
        <v>1054.08</v>
      </c>
      <c r="Z24" s="12">
        <f>$X$24*Z35*12</f>
        <v>770.6880000000001</v>
      </c>
      <c r="AA24" s="45" t="s">
        <v>41</v>
      </c>
      <c r="AB24" s="34" t="s">
        <v>5</v>
      </c>
      <c r="AC24" s="28">
        <v>0.16</v>
      </c>
      <c r="AD24" s="12">
        <f>$AC$24*AD35*12</f>
        <v>922.36800000000005</v>
      </c>
      <c r="AE24" s="12">
        <f t="shared" ref="AE24:AG24" si="30">$AC$24*AE35*12</f>
        <v>760.70400000000006</v>
      </c>
      <c r="AF24" s="12">
        <f t="shared" si="30"/>
        <v>1406.4</v>
      </c>
      <c r="AG24" s="12">
        <f t="shared" si="30"/>
        <v>1370.88</v>
      </c>
      <c r="AH24" s="30" t="s">
        <v>41</v>
      </c>
      <c r="AI24" s="34" t="s">
        <v>5</v>
      </c>
      <c r="AJ24" s="28">
        <v>0.16</v>
      </c>
      <c r="AK24" s="12">
        <f>$AJ$24*AK35*12</f>
        <v>778.17599999999993</v>
      </c>
      <c r="AL24" s="12">
        <f>$AJ$24*AL35*12</f>
        <v>1099.7759999999998</v>
      </c>
    </row>
    <row r="25" spans="1:38" s="13" customFormat="1" ht="73.5" customHeight="1" x14ac:dyDescent="0.2">
      <c r="A25" s="30" t="s">
        <v>42</v>
      </c>
      <c r="B25" s="28" t="s">
        <v>4</v>
      </c>
      <c r="C25" s="28">
        <v>1.1499999999999999</v>
      </c>
      <c r="D25" s="24">
        <f>$C$25*D35*12</f>
        <v>9595.14</v>
      </c>
      <c r="E25" s="24">
        <f>$C$25*E35*12</f>
        <v>9203.2199999999993</v>
      </c>
      <c r="F25" s="30" t="s">
        <v>63</v>
      </c>
      <c r="G25" s="28" t="s">
        <v>4</v>
      </c>
      <c r="H25" s="28">
        <v>1.95</v>
      </c>
      <c r="I25" s="24">
        <f>$H$25*I35*12</f>
        <v>11910.599999999999</v>
      </c>
      <c r="J25" s="24">
        <f t="shared" ref="J25:U25" si="31">$H$25*J35*12</f>
        <v>16628.04</v>
      </c>
      <c r="K25" s="24">
        <f t="shared" si="31"/>
        <v>13295.880000000001</v>
      </c>
      <c r="L25" s="24">
        <f t="shared" si="31"/>
        <v>16043.04</v>
      </c>
      <c r="M25" s="24">
        <f t="shared" si="31"/>
        <v>16679.519999999997</v>
      </c>
      <c r="N25" s="24">
        <f t="shared" si="31"/>
        <v>12530.699999999999</v>
      </c>
      <c r="O25" s="24">
        <f t="shared" si="31"/>
        <v>11763.18</v>
      </c>
      <c r="P25" s="24">
        <f t="shared" si="31"/>
        <v>12013.559999999998</v>
      </c>
      <c r="Q25" s="24">
        <f t="shared" si="31"/>
        <v>12013.559999999998</v>
      </c>
      <c r="R25" s="24">
        <f t="shared" si="31"/>
        <v>12088.44</v>
      </c>
      <c r="S25" s="24">
        <f t="shared" si="31"/>
        <v>13546.26</v>
      </c>
      <c r="T25" s="24">
        <f t="shared" si="31"/>
        <v>13850.46</v>
      </c>
      <c r="U25" s="24">
        <f t="shared" si="31"/>
        <v>12357.54</v>
      </c>
      <c r="V25" s="30" t="s">
        <v>63</v>
      </c>
      <c r="W25" s="28" t="s">
        <v>4</v>
      </c>
      <c r="X25" s="28">
        <v>1.93</v>
      </c>
      <c r="Y25" s="24">
        <f>$X$25*Y35*12</f>
        <v>12714.84</v>
      </c>
      <c r="Z25" s="24">
        <f>$X$25*Z35*12</f>
        <v>9296.4239999999991</v>
      </c>
      <c r="AA25" s="45" t="s">
        <v>74</v>
      </c>
      <c r="AB25" s="28" t="s">
        <v>4</v>
      </c>
      <c r="AC25" s="28">
        <v>1.05</v>
      </c>
      <c r="AD25" s="24">
        <f>$AC$25*AD35*12</f>
        <v>6053.04</v>
      </c>
      <c r="AE25" s="24">
        <f t="shared" ref="AE25:AG25" si="32">$AC$25*AE35*12</f>
        <v>4992.12</v>
      </c>
      <c r="AF25" s="24">
        <f t="shared" si="32"/>
        <v>9229.5</v>
      </c>
      <c r="AG25" s="24">
        <f t="shared" si="32"/>
        <v>8996.4000000000015</v>
      </c>
      <c r="AH25" s="30" t="s">
        <v>78</v>
      </c>
      <c r="AI25" s="28" t="s">
        <v>4</v>
      </c>
      <c r="AJ25" s="28">
        <v>1.95</v>
      </c>
      <c r="AK25" s="24">
        <f>$AJ$25*AK35*12</f>
        <v>9484.02</v>
      </c>
      <c r="AL25" s="24">
        <f>$AJ$25*AL35*12</f>
        <v>13403.519999999997</v>
      </c>
    </row>
    <row r="26" spans="1:38" s="13" customFormat="1" ht="36" customHeight="1" x14ac:dyDescent="0.2">
      <c r="A26" s="27" t="s">
        <v>3</v>
      </c>
      <c r="B26" s="28"/>
      <c r="C26" s="35">
        <f>SUM(C27:C31)</f>
        <v>10.84</v>
      </c>
      <c r="D26" s="18">
        <f>SUM(D27:D31)</f>
        <v>90444.624000000011</v>
      </c>
      <c r="E26" s="18">
        <f>SUM(E27:E31)</f>
        <v>86750.352000000014</v>
      </c>
      <c r="F26" s="27" t="s">
        <v>3</v>
      </c>
      <c r="G26" s="28"/>
      <c r="H26" s="35">
        <f>SUM(H27:H31)</f>
        <v>6.08</v>
      </c>
      <c r="I26" s="18">
        <f>SUM(I27:I31)</f>
        <v>37136.639999999999</v>
      </c>
      <c r="J26" s="18">
        <f t="shared" ref="J26:U26" si="33">SUM(J27:J31)</f>
        <v>51845.375999999997</v>
      </c>
      <c r="K26" s="18">
        <f t="shared" si="33"/>
        <v>41455.872000000003</v>
      </c>
      <c r="L26" s="18">
        <f t="shared" si="33"/>
        <v>50021.375999999997</v>
      </c>
      <c r="M26" s="18">
        <f t="shared" si="33"/>
        <v>52005.887999999999</v>
      </c>
      <c r="N26" s="18">
        <f t="shared" si="33"/>
        <v>39070.079999999994</v>
      </c>
      <c r="O26" s="18">
        <f t="shared" si="33"/>
        <v>36676.991999999991</v>
      </c>
      <c r="P26" s="18">
        <f t="shared" si="33"/>
        <v>37457.663999999997</v>
      </c>
      <c r="Q26" s="18">
        <f t="shared" si="33"/>
        <v>37457.663999999997</v>
      </c>
      <c r="R26" s="18">
        <f t="shared" si="33"/>
        <v>37691.135999999999</v>
      </c>
      <c r="S26" s="18">
        <f t="shared" si="33"/>
        <v>42236.543999999994</v>
      </c>
      <c r="T26" s="18">
        <f t="shared" si="33"/>
        <v>43185.023999999998</v>
      </c>
      <c r="U26" s="18">
        <f t="shared" si="33"/>
        <v>38530.175999999999</v>
      </c>
      <c r="V26" s="27" t="s">
        <v>3</v>
      </c>
      <c r="W26" s="28"/>
      <c r="X26" s="35">
        <f>SUM(X27:X31)</f>
        <v>4.03</v>
      </c>
      <c r="Y26" s="18">
        <f>SUM(Y27:Y31)</f>
        <v>26549.639999999996</v>
      </c>
      <c r="Z26" s="18">
        <f>SUM(Z27:Z31)</f>
        <v>19411.703999999998</v>
      </c>
      <c r="AA26" s="27" t="s">
        <v>3</v>
      </c>
      <c r="AB26" s="28"/>
      <c r="AC26" s="35">
        <f>SUM(AC27:AC31)</f>
        <v>8.06</v>
      </c>
      <c r="AD26" s="18">
        <f>SUM(AD27:AD31)</f>
        <v>46464.288</v>
      </c>
      <c r="AE26" s="18">
        <f t="shared" ref="AE26:AG26" si="34">SUM(AE27:AE31)</f>
        <v>38320.464</v>
      </c>
      <c r="AF26" s="18">
        <f t="shared" si="34"/>
        <v>70847.399999999994</v>
      </c>
      <c r="AG26" s="18">
        <f t="shared" si="34"/>
        <v>69058.079999999987</v>
      </c>
      <c r="AH26" s="27" t="s">
        <v>3</v>
      </c>
      <c r="AI26" s="28"/>
      <c r="AJ26" s="35">
        <f>SUM(AJ27:AJ31)</f>
        <v>6.23</v>
      </c>
      <c r="AK26" s="18">
        <f>SUM(AK27:AK31)</f>
        <v>30300.228000000003</v>
      </c>
      <c r="AL26" s="18">
        <f>SUM(AL27:AL31)</f>
        <v>42822.527999999998</v>
      </c>
    </row>
    <row r="27" spans="1:38" s="13" customFormat="1" ht="101.25" customHeight="1" x14ac:dyDescent="0.2">
      <c r="A27" s="30" t="s">
        <v>43</v>
      </c>
      <c r="B27" s="34" t="s">
        <v>21</v>
      </c>
      <c r="C27" s="28">
        <v>6.45</v>
      </c>
      <c r="D27" s="12">
        <f>$C$27*12*D35</f>
        <v>53816.22</v>
      </c>
      <c r="E27" s="12">
        <f>$C$27*12*E35</f>
        <v>51618.060000000005</v>
      </c>
      <c r="F27" s="30" t="s">
        <v>64</v>
      </c>
      <c r="G27" s="34" t="s">
        <v>65</v>
      </c>
      <c r="H27" s="28">
        <v>1.81</v>
      </c>
      <c r="I27" s="12">
        <f>$H$27*12*I35</f>
        <v>11055.48</v>
      </c>
      <c r="J27" s="12">
        <f t="shared" ref="J27:U27" si="35">$H$27*12*J35</f>
        <v>15434.232</v>
      </c>
      <c r="K27" s="12">
        <f t="shared" si="35"/>
        <v>12341.304</v>
      </c>
      <c r="L27" s="12">
        <f t="shared" si="35"/>
        <v>14891.232</v>
      </c>
      <c r="M27" s="12">
        <f t="shared" si="35"/>
        <v>15482.015999999998</v>
      </c>
      <c r="N27" s="12">
        <f t="shared" si="35"/>
        <v>11631.06</v>
      </c>
      <c r="O27" s="12">
        <f t="shared" si="35"/>
        <v>10918.643999999998</v>
      </c>
      <c r="P27" s="12">
        <f t="shared" si="35"/>
        <v>11151.047999999999</v>
      </c>
      <c r="Q27" s="12">
        <f t="shared" si="35"/>
        <v>11151.047999999999</v>
      </c>
      <c r="R27" s="12">
        <f t="shared" si="35"/>
        <v>11220.552</v>
      </c>
      <c r="S27" s="12">
        <f t="shared" si="35"/>
        <v>12573.707999999999</v>
      </c>
      <c r="T27" s="12">
        <f t="shared" si="35"/>
        <v>12856.067999999999</v>
      </c>
      <c r="U27" s="12">
        <f t="shared" si="35"/>
        <v>11470.332</v>
      </c>
      <c r="V27" s="30" t="s">
        <v>64</v>
      </c>
      <c r="W27" s="34" t="s">
        <v>65</v>
      </c>
      <c r="X27" s="28">
        <v>1.81</v>
      </c>
      <c r="Y27" s="12">
        <f>$X$27*12*Y35</f>
        <v>11924.279999999999</v>
      </c>
      <c r="Z27" s="12">
        <f>$X$27*12*Z35</f>
        <v>8718.4079999999994</v>
      </c>
      <c r="AA27" s="45" t="s">
        <v>75</v>
      </c>
      <c r="AB27" s="34" t="s">
        <v>76</v>
      </c>
      <c r="AC27" s="28">
        <v>3.65</v>
      </c>
      <c r="AD27" s="12">
        <f>$AC$27*12*AD35</f>
        <v>21041.519999999997</v>
      </c>
      <c r="AE27" s="12">
        <f t="shared" ref="AE27:AG27" si="36">$AC$27*12*AE35</f>
        <v>17353.559999999998</v>
      </c>
      <c r="AF27" s="12">
        <f t="shared" si="36"/>
        <v>32083.499999999996</v>
      </c>
      <c r="AG27" s="12">
        <f t="shared" si="36"/>
        <v>31273.199999999997</v>
      </c>
      <c r="AH27" s="30" t="s">
        <v>79</v>
      </c>
      <c r="AI27" s="34" t="s">
        <v>65</v>
      </c>
      <c r="AJ27" s="28">
        <v>1.81</v>
      </c>
      <c r="AK27" s="12">
        <f>$AJ$27*12*AK35</f>
        <v>8803.116</v>
      </c>
      <c r="AL27" s="12">
        <f>$AJ$27*12*AL35</f>
        <v>12441.215999999999</v>
      </c>
    </row>
    <row r="28" spans="1:38" s="13" customFormat="1" ht="51" customHeight="1" x14ac:dyDescent="0.2">
      <c r="A28" s="32" t="s">
        <v>44</v>
      </c>
      <c r="B28" s="34" t="s">
        <v>2</v>
      </c>
      <c r="C28" s="28">
        <v>1.37</v>
      </c>
      <c r="D28" s="12">
        <f>$C$28*12*D35</f>
        <v>11430.732</v>
      </c>
      <c r="E28" s="12">
        <f>$C$28*12*E35</f>
        <v>10963.836000000001</v>
      </c>
      <c r="F28" s="32" t="s">
        <v>66</v>
      </c>
      <c r="G28" s="34" t="s">
        <v>67</v>
      </c>
      <c r="H28" s="28">
        <v>1.48</v>
      </c>
      <c r="I28" s="12">
        <f>$H$28*12*I35</f>
        <v>9039.8399999999983</v>
      </c>
      <c r="J28" s="12">
        <f t="shared" ref="J28:U28" si="37">$H$28*12*J35</f>
        <v>12620.255999999999</v>
      </c>
      <c r="K28" s="12">
        <f t="shared" si="37"/>
        <v>10091.232</v>
      </c>
      <c r="L28" s="12">
        <f t="shared" si="37"/>
        <v>12176.255999999999</v>
      </c>
      <c r="M28" s="12">
        <f t="shared" si="37"/>
        <v>12659.327999999998</v>
      </c>
      <c r="N28" s="12">
        <f t="shared" si="37"/>
        <v>9510.48</v>
      </c>
      <c r="O28" s="12">
        <f t="shared" si="37"/>
        <v>8927.9519999999993</v>
      </c>
      <c r="P28" s="12">
        <f t="shared" si="37"/>
        <v>9117.9839999999986</v>
      </c>
      <c r="Q28" s="12">
        <f t="shared" si="37"/>
        <v>9117.9839999999986</v>
      </c>
      <c r="R28" s="12">
        <f t="shared" si="37"/>
        <v>9174.8159999999989</v>
      </c>
      <c r="S28" s="12">
        <f t="shared" si="37"/>
        <v>10281.263999999999</v>
      </c>
      <c r="T28" s="12">
        <f t="shared" si="37"/>
        <v>10512.143999999998</v>
      </c>
      <c r="U28" s="12">
        <f t="shared" si="37"/>
        <v>9379.0559999999987</v>
      </c>
      <c r="V28" s="32" t="s">
        <v>66</v>
      </c>
      <c r="W28" s="34" t="s">
        <v>67</v>
      </c>
      <c r="X28" s="28">
        <v>1.48</v>
      </c>
      <c r="Y28" s="12">
        <f>$X$28*12*Y35</f>
        <v>9750.24</v>
      </c>
      <c r="Z28" s="12">
        <f>$X$28*12*Z35</f>
        <v>7128.8639999999987</v>
      </c>
      <c r="AA28" s="43" t="s">
        <v>66</v>
      </c>
      <c r="AB28" s="34" t="s">
        <v>77</v>
      </c>
      <c r="AC28" s="28">
        <v>1.37</v>
      </c>
      <c r="AD28" s="12">
        <f>$AC$28*12*AD35</f>
        <v>7897.7759999999998</v>
      </c>
      <c r="AE28" s="12">
        <f t="shared" ref="AE28:AG28" si="38">$AC$28*12*AE35</f>
        <v>6513.5280000000002</v>
      </c>
      <c r="AF28" s="12">
        <f t="shared" si="38"/>
        <v>12042.300000000001</v>
      </c>
      <c r="AG28" s="12">
        <f t="shared" si="38"/>
        <v>11738.160000000002</v>
      </c>
      <c r="AH28" s="32" t="s">
        <v>66</v>
      </c>
      <c r="AI28" s="34" t="s">
        <v>67</v>
      </c>
      <c r="AJ28" s="28">
        <v>1.48</v>
      </c>
      <c r="AK28" s="12">
        <f>$AJ$28*12*AK35</f>
        <v>7198.1279999999997</v>
      </c>
      <c r="AL28" s="12">
        <f>$AJ$28*12*AL35</f>
        <v>10172.927999999998</v>
      </c>
    </row>
    <row r="29" spans="1:38" s="13" customFormat="1" ht="24.75" customHeight="1" x14ac:dyDescent="0.2">
      <c r="A29" s="32" t="s">
        <v>45</v>
      </c>
      <c r="B29" s="34" t="s">
        <v>22</v>
      </c>
      <c r="C29" s="28">
        <v>2.35</v>
      </c>
      <c r="D29" s="26">
        <f>$C$29*12*D35</f>
        <v>19607.46</v>
      </c>
      <c r="E29" s="26">
        <f>$C$29*12*E35</f>
        <v>18806.580000000002</v>
      </c>
      <c r="F29" s="32" t="s">
        <v>68</v>
      </c>
      <c r="G29" s="34" t="s">
        <v>22</v>
      </c>
      <c r="H29" s="28">
        <v>2.0499999999999998</v>
      </c>
      <c r="I29" s="26">
        <f>$H$29*12*I35</f>
        <v>12521.4</v>
      </c>
      <c r="J29" s="26">
        <f t="shared" ref="J29:U29" si="39">$H$29*12*J35</f>
        <v>17480.759999999998</v>
      </c>
      <c r="K29" s="26">
        <f t="shared" si="39"/>
        <v>13977.72</v>
      </c>
      <c r="L29" s="26">
        <f t="shared" si="39"/>
        <v>16865.759999999998</v>
      </c>
      <c r="M29" s="26">
        <f t="shared" si="39"/>
        <v>17534.879999999997</v>
      </c>
      <c r="N29" s="26">
        <f t="shared" si="39"/>
        <v>13173.3</v>
      </c>
      <c r="O29" s="26">
        <f t="shared" si="39"/>
        <v>12366.419999999998</v>
      </c>
      <c r="P29" s="26">
        <f t="shared" si="39"/>
        <v>12629.639999999998</v>
      </c>
      <c r="Q29" s="26">
        <f t="shared" si="39"/>
        <v>12629.639999999998</v>
      </c>
      <c r="R29" s="26">
        <f t="shared" si="39"/>
        <v>12708.359999999999</v>
      </c>
      <c r="S29" s="26">
        <f t="shared" si="39"/>
        <v>14240.939999999999</v>
      </c>
      <c r="T29" s="26">
        <f t="shared" si="39"/>
        <v>14560.739999999998</v>
      </c>
      <c r="U29" s="26">
        <f t="shared" si="39"/>
        <v>12991.26</v>
      </c>
      <c r="V29" s="32" t="s">
        <v>68</v>
      </c>
      <c r="W29" s="34" t="s">
        <v>22</v>
      </c>
      <c r="X29" s="28">
        <v>0</v>
      </c>
      <c r="Y29" s="26">
        <f>$X$29*12*Y35</f>
        <v>0</v>
      </c>
      <c r="Z29" s="26">
        <f>$X$29*12*Z35</f>
        <v>0</v>
      </c>
      <c r="AA29" s="43" t="s">
        <v>68</v>
      </c>
      <c r="AB29" s="34" t="s">
        <v>22</v>
      </c>
      <c r="AC29" s="28">
        <v>2.2999999999999998</v>
      </c>
      <c r="AD29" s="26">
        <f>$AC$29*12*AD35</f>
        <v>13259.039999999999</v>
      </c>
      <c r="AE29" s="26">
        <f t="shared" ref="AE29:AG29" si="40">$AC$29*12*AE35</f>
        <v>10935.119999999999</v>
      </c>
      <c r="AF29" s="26">
        <f t="shared" si="40"/>
        <v>20217</v>
      </c>
      <c r="AG29" s="26">
        <f t="shared" si="40"/>
        <v>19706.399999999998</v>
      </c>
      <c r="AH29" s="32" t="s">
        <v>68</v>
      </c>
      <c r="AI29" s="34" t="s">
        <v>22</v>
      </c>
      <c r="AJ29" s="28">
        <v>2.2000000000000002</v>
      </c>
      <c r="AK29" s="26">
        <f>$AJ$29*12*AK35</f>
        <v>10699.920000000002</v>
      </c>
      <c r="AL29" s="26">
        <f>$AJ$29*12*AL35</f>
        <v>15121.92</v>
      </c>
    </row>
    <row r="30" spans="1:38" s="13" customFormat="1" ht="39.75" customHeight="1" x14ac:dyDescent="0.2">
      <c r="A30" s="32" t="s">
        <v>46</v>
      </c>
      <c r="B30" s="28" t="s">
        <v>1</v>
      </c>
      <c r="C30" s="28">
        <v>0.34</v>
      </c>
      <c r="D30" s="12">
        <f>$C$30*12*D35</f>
        <v>2836.8240000000001</v>
      </c>
      <c r="E30" s="12">
        <f>$C$30*12*E35</f>
        <v>2720.9519999999998</v>
      </c>
      <c r="F30" s="32" t="s">
        <v>69</v>
      </c>
      <c r="G30" s="28" t="s">
        <v>1</v>
      </c>
      <c r="H30" s="28">
        <v>0.36</v>
      </c>
      <c r="I30" s="12">
        <f>$H$30*12*I35</f>
        <v>2198.88</v>
      </c>
      <c r="J30" s="12">
        <f t="shared" ref="J30:U30" si="41">$H$30*12*J35</f>
        <v>3069.7920000000004</v>
      </c>
      <c r="K30" s="12">
        <f t="shared" si="41"/>
        <v>2454.6240000000003</v>
      </c>
      <c r="L30" s="12">
        <f t="shared" si="41"/>
        <v>2961.7920000000004</v>
      </c>
      <c r="M30" s="12">
        <f t="shared" si="41"/>
        <v>3079.2959999999998</v>
      </c>
      <c r="N30" s="12">
        <f t="shared" si="41"/>
        <v>2313.36</v>
      </c>
      <c r="O30" s="12">
        <f t="shared" si="41"/>
        <v>2171.6640000000002</v>
      </c>
      <c r="P30" s="12">
        <f t="shared" si="41"/>
        <v>2217.8879999999999</v>
      </c>
      <c r="Q30" s="12">
        <f t="shared" si="41"/>
        <v>2217.8879999999999</v>
      </c>
      <c r="R30" s="12">
        <f t="shared" si="41"/>
        <v>2231.7120000000004</v>
      </c>
      <c r="S30" s="12">
        <f t="shared" si="41"/>
        <v>2500.848</v>
      </c>
      <c r="T30" s="12">
        <f t="shared" si="41"/>
        <v>2557.0080000000003</v>
      </c>
      <c r="U30" s="12">
        <f t="shared" si="41"/>
        <v>2281.3920000000003</v>
      </c>
      <c r="V30" s="32" t="s">
        <v>69</v>
      </c>
      <c r="W30" s="28" t="s">
        <v>1</v>
      </c>
      <c r="X30" s="28">
        <v>0.36</v>
      </c>
      <c r="Y30" s="12">
        <f>$X$30*12*Y35</f>
        <v>2371.6800000000003</v>
      </c>
      <c r="Z30" s="12">
        <f>$X$30*12*Z35</f>
        <v>1734.048</v>
      </c>
      <c r="AA30" s="43" t="s">
        <v>69</v>
      </c>
      <c r="AB30" s="28" t="s">
        <v>1</v>
      </c>
      <c r="AC30" s="28">
        <v>0.36</v>
      </c>
      <c r="AD30" s="12">
        <f>$AC$30*12*AD35</f>
        <v>2075.328</v>
      </c>
      <c r="AE30" s="12">
        <f t="shared" ref="AE30:AG30" si="42">$AC$30*12*AE35</f>
        <v>1711.5840000000001</v>
      </c>
      <c r="AF30" s="12">
        <f t="shared" si="42"/>
        <v>3164.4</v>
      </c>
      <c r="AG30" s="12">
        <f t="shared" si="42"/>
        <v>3084.48</v>
      </c>
      <c r="AH30" s="32" t="s">
        <v>69</v>
      </c>
      <c r="AI30" s="28" t="s">
        <v>1</v>
      </c>
      <c r="AJ30" s="28">
        <v>0.36</v>
      </c>
      <c r="AK30" s="12">
        <f>$AJ$30*12*AK35</f>
        <v>1750.8960000000002</v>
      </c>
      <c r="AL30" s="12">
        <f>$AJ$30*12*AL35</f>
        <v>2474.4960000000001</v>
      </c>
    </row>
    <row r="31" spans="1:38" s="13" customFormat="1" ht="26.25" customHeight="1" x14ac:dyDescent="0.2">
      <c r="A31" s="32" t="s">
        <v>47</v>
      </c>
      <c r="B31" s="28" t="s">
        <v>48</v>
      </c>
      <c r="C31" s="28">
        <v>0.33</v>
      </c>
      <c r="D31" s="12">
        <f>$C$31*12*D35</f>
        <v>2753.3879999999999</v>
      </c>
      <c r="E31" s="12">
        <f>$C$31*12*E35</f>
        <v>2640.924</v>
      </c>
      <c r="F31" s="32" t="s">
        <v>70</v>
      </c>
      <c r="G31" s="28" t="s">
        <v>48</v>
      </c>
      <c r="H31" s="28">
        <v>0.38</v>
      </c>
      <c r="I31" s="12">
        <f>$H$31*12*I35</f>
        <v>2321.0400000000004</v>
      </c>
      <c r="J31" s="12">
        <f t="shared" ref="J31:U31" si="43">$H$31*12*J35</f>
        <v>3240.3360000000002</v>
      </c>
      <c r="K31" s="12">
        <f t="shared" si="43"/>
        <v>2590.9920000000006</v>
      </c>
      <c r="L31" s="12">
        <f t="shared" si="43"/>
        <v>3126.3360000000002</v>
      </c>
      <c r="M31" s="12">
        <f t="shared" si="43"/>
        <v>3250.3679999999999</v>
      </c>
      <c r="N31" s="12">
        <f t="shared" si="43"/>
        <v>2441.88</v>
      </c>
      <c r="O31" s="12">
        <f t="shared" si="43"/>
        <v>2292.3120000000004</v>
      </c>
      <c r="P31" s="12">
        <f t="shared" si="43"/>
        <v>2341.1040000000003</v>
      </c>
      <c r="Q31" s="12">
        <f t="shared" si="43"/>
        <v>2341.1040000000003</v>
      </c>
      <c r="R31" s="12">
        <f t="shared" si="43"/>
        <v>2355.6960000000004</v>
      </c>
      <c r="S31" s="12">
        <f t="shared" si="43"/>
        <v>2639.7840000000001</v>
      </c>
      <c r="T31" s="12">
        <f t="shared" si="43"/>
        <v>2699.0640000000003</v>
      </c>
      <c r="U31" s="12">
        <f t="shared" si="43"/>
        <v>2408.1360000000004</v>
      </c>
      <c r="V31" s="32" t="s">
        <v>70</v>
      </c>
      <c r="W31" s="28" t="s">
        <v>48</v>
      </c>
      <c r="X31" s="28">
        <v>0.38</v>
      </c>
      <c r="Y31" s="12">
        <f>$X$31*12*Y35</f>
        <v>2503.44</v>
      </c>
      <c r="Z31" s="12">
        <f>$X$31*12*Z35</f>
        <v>1830.384</v>
      </c>
      <c r="AA31" s="43" t="s">
        <v>70</v>
      </c>
      <c r="AB31" s="44" t="s">
        <v>48</v>
      </c>
      <c r="AC31" s="28">
        <v>0.38</v>
      </c>
      <c r="AD31" s="12">
        <f>$AC$31*12*AD35</f>
        <v>2190.6240000000003</v>
      </c>
      <c r="AE31" s="12">
        <f t="shared" ref="AE31:AG31" si="44">$AC$31*12*AE35</f>
        <v>1806.6720000000003</v>
      </c>
      <c r="AF31" s="12">
        <f t="shared" si="44"/>
        <v>3340.2000000000003</v>
      </c>
      <c r="AG31" s="12">
        <f t="shared" si="44"/>
        <v>3255.84</v>
      </c>
      <c r="AH31" s="32" t="s">
        <v>70</v>
      </c>
      <c r="AI31" s="28" t="s">
        <v>48</v>
      </c>
      <c r="AJ31" s="28">
        <v>0.38</v>
      </c>
      <c r="AK31" s="12">
        <f>$AJ$31*12*AK35</f>
        <v>1848.1680000000003</v>
      </c>
      <c r="AL31" s="12">
        <f>$AJ$31*12*AL35</f>
        <v>2611.9680000000003</v>
      </c>
    </row>
    <row r="32" spans="1:38" s="13" customFormat="1" ht="78.75" customHeight="1" x14ac:dyDescent="0.2">
      <c r="A32" s="36" t="s">
        <v>30</v>
      </c>
      <c r="B32" s="28" t="s">
        <v>35</v>
      </c>
      <c r="C32" s="35">
        <f>2.78+0.15</f>
        <v>2.9299999999999997</v>
      </c>
      <c r="D32" s="19">
        <f>$C$32*12*D35</f>
        <v>24446.747999999996</v>
      </c>
      <c r="E32" s="19">
        <f>$C$32*12*E35</f>
        <v>23448.203999999998</v>
      </c>
      <c r="F32" s="36" t="s">
        <v>30</v>
      </c>
      <c r="G32" s="28" t="s">
        <v>35</v>
      </c>
      <c r="H32" s="35">
        <v>2.76</v>
      </c>
      <c r="I32" s="19">
        <f>$H$32*12*I35</f>
        <v>16858.079999999998</v>
      </c>
      <c r="J32" s="19">
        <f t="shared" ref="J32:U32" si="45">$H$32*12*J35</f>
        <v>23535.072</v>
      </c>
      <c r="K32" s="19">
        <f t="shared" si="45"/>
        <v>18818.784</v>
      </c>
      <c r="L32" s="19">
        <f t="shared" si="45"/>
        <v>22707.072</v>
      </c>
      <c r="M32" s="19">
        <f t="shared" si="45"/>
        <v>23607.935999999998</v>
      </c>
      <c r="N32" s="19">
        <f t="shared" si="45"/>
        <v>17735.759999999998</v>
      </c>
      <c r="O32" s="19">
        <f t="shared" si="45"/>
        <v>16649.423999999999</v>
      </c>
      <c r="P32" s="19">
        <f t="shared" si="45"/>
        <v>17003.807999999997</v>
      </c>
      <c r="Q32" s="19">
        <f t="shared" si="45"/>
        <v>17003.807999999997</v>
      </c>
      <c r="R32" s="19">
        <f t="shared" si="45"/>
        <v>17109.791999999998</v>
      </c>
      <c r="S32" s="19">
        <f t="shared" si="45"/>
        <v>19173.167999999998</v>
      </c>
      <c r="T32" s="19">
        <f t="shared" si="45"/>
        <v>19603.727999999999</v>
      </c>
      <c r="U32" s="19">
        <f t="shared" si="45"/>
        <v>17490.671999999999</v>
      </c>
      <c r="V32" s="36" t="s">
        <v>30</v>
      </c>
      <c r="W32" s="28" t="s">
        <v>35</v>
      </c>
      <c r="X32" s="35">
        <v>2.76</v>
      </c>
      <c r="Y32" s="19">
        <f>$X$32*12*Y35</f>
        <v>18182.879999999997</v>
      </c>
      <c r="Z32" s="19">
        <f>$X$32*12*Z35</f>
        <v>13294.367999999999</v>
      </c>
      <c r="AA32" s="36" t="s">
        <v>30</v>
      </c>
      <c r="AB32" s="28" t="s">
        <v>35</v>
      </c>
      <c r="AC32" s="35">
        <v>2.85</v>
      </c>
      <c r="AD32" s="19">
        <f>$AC$32*12*AD35</f>
        <v>16429.68</v>
      </c>
      <c r="AE32" s="19">
        <f t="shared" ref="AE32:AG32" si="46">$AC$32*12*AE35</f>
        <v>13550.04</v>
      </c>
      <c r="AF32" s="19">
        <f t="shared" si="46"/>
        <v>25051.500000000004</v>
      </c>
      <c r="AG32" s="19">
        <f t="shared" si="46"/>
        <v>24418.800000000003</v>
      </c>
      <c r="AH32" s="36" t="s">
        <v>30</v>
      </c>
      <c r="AI32" s="28" t="s">
        <v>35</v>
      </c>
      <c r="AJ32" s="35">
        <v>2.71</v>
      </c>
      <c r="AK32" s="19">
        <f>$AJ$32*12*AK35</f>
        <v>13180.355999999998</v>
      </c>
      <c r="AL32" s="19">
        <f>$AJ$32*12*AL35</f>
        <v>18627.455999999995</v>
      </c>
    </row>
    <row r="33" spans="1:42" s="13" customFormat="1" ht="33" customHeight="1" x14ac:dyDescent="0.2">
      <c r="A33" s="36" t="s">
        <v>31</v>
      </c>
      <c r="B33" s="28" t="s">
        <v>35</v>
      </c>
      <c r="C33" s="35">
        <v>0.65</v>
      </c>
      <c r="D33" s="19">
        <f>$C$33*12*D35</f>
        <v>5423.34</v>
      </c>
      <c r="E33" s="19">
        <f>$C$33*12*E35</f>
        <v>5201.8200000000006</v>
      </c>
      <c r="F33" s="36" t="s">
        <v>56</v>
      </c>
      <c r="G33" s="28" t="s">
        <v>35</v>
      </c>
      <c r="H33" s="35">
        <v>0.65</v>
      </c>
      <c r="I33" s="19">
        <f>$H$33*12*I35</f>
        <v>3970.2000000000003</v>
      </c>
      <c r="J33" s="19">
        <f t="shared" ref="J33:U33" si="47">$H$33*12*J35</f>
        <v>5542.68</v>
      </c>
      <c r="K33" s="19">
        <f t="shared" si="47"/>
        <v>4431.9600000000009</v>
      </c>
      <c r="L33" s="19">
        <f t="shared" si="47"/>
        <v>5347.68</v>
      </c>
      <c r="M33" s="19">
        <f t="shared" si="47"/>
        <v>5559.84</v>
      </c>
      <c r="N33" s="19">
        <f t="shared" si="47"/>
        <v>4176.9000000000005</v>
      </c>
      <c r="O33" s="19">
        <f t="shared" si="47"/>
        <v>3921.0600000000004</v>
      </c>
      <c r="P33" s="19">
        <f t="shared" si="47"/>
        <v>4004.52</v>
      </c>
      <c r="Q33" s="19">
        <f t="shared" si="47"/>
        <v>4004.52</v>
      </c>
      <c r="R33" s="19">
        <f t="shared" si="47"/>
        <v>4029.4800000000005</v>
      </c>
      <c r="S33" s="19">
        <f t="shared" si="47"/>
        <v>4515.42</v>
      </c>
      <c r="T33" s="19">
        <f t="shared" si="47"/>
        <v>4616.8200000000006</v>
      </c>
      <c r="U33" s="19">
        <f t="shared" si="47"/>
        <v>4119.18</v>
      </c>
      <c r="V33" s="36" t="s">
        <v>56</v>
      </c>
      <c r="W33" s="28" t="s">
        <v>35</v>
      </c>
      <c r="X33" s="35">
        <v>0.65</v>
      </c>
      <c r="Y33" s="19">
        <f>$X$33*12*Y35</f>
        <v>4282.2000000000007</v>
      </c>
      <c r="Z33" s="19">
        <f>$X$33*12*Z35</f>
        <v>3130.92</v>
      </c>
      <c r="AA33" s="36" t="s">
        <v>56</v>
      </c>
      <c r="AB33" s="28" t="s">
        <v>35</v>
      </c>
      <c r="AC33" s="35">
        <v>0.65</v>
      </c>
      <c r="AD33" s="19">
        <f>$AC$33*12*AD35</f>
        <v>3747.1200000000003</v>
      </c>
      <c r="AE33" s="19">
        <f t="shared" ref="AE33:AG33" si="48">$AC$33*12*AE35</f>
        <v>3090.36</v>
      </c>
      <c r="AF33" s="19">
        <f t="shared" si="48"/>
        <v>5713.5000000000009</v>
      </c>
      <c r="AG33" s="19">
        <f t="shared" si="48"/>
        <v>5569.2000000000007</v>
      </c>
      <c r="AH33" s="36" t="s">
        <v>56</v>
      </c>
      <c r="AI33" s="28" t="s">
        <v>35</v>
      </c>
      <c r="AJ33" s="35">
        <v>0.65</v>
      </c>
      <c r="AK33" s="19">
        <f>$AJ$33*12*AK35</f>
        <v>3161.3400000000006</v>
      </c>
      <c r="AL33" s="19">
        <f>$AJ$33*12*AL35</f>
        <v>4467.84</v>
      </c>
    </row>
    <row r="34" spans="1:42" s="20" customFormat="1" ht="21.75" customHeight="1" x14ac:dyDescent="0.2">
      <c r="A34" s="37" t="s">
        <v>51</v>
      </c>
      <c r="B34" s="38"/>
      <c r="C34" s="39"/>
      <c r="D34" s="5">
        <f>D33+D32+D26+D22+D14+D9</f>
        <v>183225.45599999998</v>
      </c>
      <c r="E34" s="5">
        <f>E33+E32+E26+E22+E14+E9</f>
        <v>175741.48800000001</v>
      </c>
      <c r="F34" s="41" t="s">
        <v>57</v>
      </c>
      <c r="G34" s="39"/>
      <c r="H34" s="29"/>
      <c r="I34" s="5">
        <f>I33+I32+I26+I22+I14+I9</f>
        <v>140239.67999999999</v>
      </c>
      <c r="J34" s="5">
        <f t="shared" ref="J34:U34" si="49">J33+J32+J26+J22+J14+J9</f>
        <v>195784.51200000002</v>
      </c>
      <c r="K34" s="5">
        <f t="shared" si="49"/>
        <v>156550.46400000001</v>
      </c>
      <c r="L34" s="5">
        <f t="shared" si="49"/>
        <v>188896.51200000002</v>
      </c>
      <c r="M34" s="5">
        <f t="shared" si="49"/>
        <v>196390.65599999999</v>
      </c>
      <c r="N34" s="5">
        <f t="shared" si="49"/>
        <v>147540.96</v>
      </c>
      <c r="O34" s="5">
        <f t="shared" si="49"/>
        <v>138503.90400000001</v>
      </c>
      <c r="P34" s="5">
        <f t="shared" si="49"/>
        <v>141451.96799999999</v>
      </c>
      <c r="Q34" s="5">
        <f t="shared" si="49"/>
        <v>141451.96799999999</v>
      </c>
      <c r="R34" s="5">
        <f t="shared" si="49"/>
        <v>142333.63200000001</v>
      </c>
      <c r="S34" s="5">
        <f t="shared" si="49"/>
        <v>159498.52799999996</v>
      </c>
      <c r="T34" s="5">
        <f t="shared" si="49"/>
        <v>163080.288</v>
      </c>
      <c r="U34" s="5">
        <f t="shared" si="49"/>
        <v>145502.11199999999</v>
      </c>
      <c r="V34" s="41" t="s">
        <v>57</v>
      </c>
      <c r="W34" s="39"/>
      <c r="X34" s="29"/>
      <c r="Y34" s="5">
        <f>Y33+Y32+Y26+Y22+Y14+Y9</f>
        <v>129915.35999999999</v>
      </c>
      <c r="Z34" s="5">
        <f>Z33+Z32+Z26+Z22+Z14+Z9</f>
        <v>94987.295999999988</v>
      </c>
      <c r="AA34" s="41" t="s">
        <v>57</v>
      </c>
      <c r="AB34" s="29"/>
      <c r="AC34" s="29"/>
      <c r="AD34" s="5">
        <f>AD33+AD32+AD26+AD22+AD14+AD9</f>
        <v>139219.91999999998</v>
      </c>
      <c r="AE34" s="5">
        <f t="shared" ref="AE34:AG34" si="50">AE33+AE32+AE26+AE22+AE14+AE9</f>
        <v>114818.76000000001</v>
      </c>
      <c r="AF34" s="5">
        <f t="shared" si="50"/>
        <v>212278.5</v>
      </c>
      <c r="AG34" s="5">
        <f t="shared" si="50"/>
        <v>206917.19999999998</v>
      </c>
      <c r="AH34" s="41" t="s">
        <v>57</v>
      </c>
      <c r="AI34" s="39"/>
      <c r="AJ34" s="29"/>
      <c r="AK34" s="5">
        <f>AK33+AK32+AK26+AK22+AK14+AK9</f>
        <v>112251.88799999999</v>
      </c>
      <c r="AL34" s="5">
        <f>AL33+AL32+AL26+AL22+AL14+AL9</f>
        <v>158642.68799999999</v>
      </c>
      <c r="AM34" s="47">
        <f>AL34+AK34+AG34+AF34+AE34+AD34+Z34+Y34+U34+T34+S34+R34+Q34+P34+O34+N34+M34+L34+K34+J34+I34+E34+D34</f>
        <v>3585223.7399999998</v>
      </c>
      <c r="AN34" s="47">
        <f>AM34/12</f>
        <v>298768.64499999996</v>
      </c>
      <c r="AO34" s="47">
        <f>AN34*5/100</f>
        <v>14938.432249999998</v>
      </c>
      <c r="AP34" s="47"/>
    </row>
    <row r="35" spans="1:42" s="2" customFormat="1" ht="24.75" customHeight="1" x14ac:dyDescent="0.2">
      <c r="A35" s="37" t="s">
        <v>50</v>
      </c>
      <c r="B35" s="38"/>
      <c r="C35" s="29"/>
      <c r="D35" s="16">
        <v>695.3</v>
      </c>
      <c r="E35" s="16">
        <v>666.9</v>
      </c>
      <c r="F35" s="41" t="s">
        <v>58</v>
      </c>
      <c r="G35" s="39"/>
      <c r="H35" s="29"/>
      <c r="I35" s="16">
        <v>509</v>
      </c>
      <c r="J35" s="16">
        <v>710.6</v>
      </c>
      <c r="K35" s="16">
        <v>568.20000000000005</v>
      </c>
      <c r="L35" s="16">
        <v>685.6</v>
      </c>
      <c r="M35" s="16">
        <v>712.8</v>
      </c>
      <c r="N35" s="16">
        <v>535.5</v>
      </c>
      <c r="O35" s="16">
        <v>502.7</v>
      </c>
      <c r="P35" s="16">
        <v>513.4</v>
      </c>
      <c r="Q35" s="16">
        <v>513.4</v>
      </c>
      <c r="R35" s="16">
        <v>516.6</v>
      </c>
      <c r="S35" s="16">
        <v>578.9</v>
      </c>
      <c r="T35" s="16">
        <v>591.9</v>
      </c>
      <c r="U35" s="16">
        <v>528.1</v>
      </c>
      <c r="V35" s="41" t="s">
        <v>58</v>
      </c>
      <c r="W35" s="39"/>
      <c r="X35" s="29"/>
      <c r="Y35" s="16">
        <v>549</v>
      </c>
      <c r="Z35" s="16">
        <v>401.4</v>
      </c>
      <c r="AA35" s="41" t="s">
        <v>58</v>
      </c>
      <c r="AB35" s="29"/>
      <c r="AC35" s="29"/>
      <c r="AD35" s="16">
        <v>480.4</v>
      </c>
      <c r="AE35" s="16">
        <v>396.2</v>
      </c>
      <c r="AF35" s="16">
        <v>732.5</v>
      </c>
      <c r="AG35" s="16">
        <v>714</v>
      </c>
      <c r="AH35" s="41" t="s">
        <v>58</v>
      </c>
      <c r="AI35" s="39"/>
      <c r="AJ35" s="29"/>
      <c r="AK35" s="16">
        <v>405.3</v>
      </c>
      <c r="AL35" s="16">
        <v>572.79999999999995</v>
      </c>
      <c r="AM35" s="47">
        <f>AL35+AK35+AG35+AF35+AE35+AD35+Z35+Y35+U35+T35+S35+R35+Q35+P35+O35+N35+M35+L35+K35+J35+I35+E35+D35</f>
        <v>13080.499999999998</v>
      </c>
      <c r="AN35" s="48"/>
      <c r="AO35" s="48">
        <f>AM35*70*80/100</f>
        <v>732507.99999999988</v>
      </c>
      <c r="AP35" s="48"/>
    </row>
    <row r="36" spans="1:42" s="2" customFormat="1" ht="25.5" customHeight="1" x14ac:dyDescent="0.2">
      <c r="A36" s="37" t="s">
        <v>49</v>
      </c>
      <c r="B36" s="40"/>
      <c r="C36" s="29">
        <f>C14+C22+C26+C32+C33+C9</f>
        <v>21.96</v>
      </c>
      <c r="D36" s="6">
        <f>D34 /12/D35</f>
        <v>21.96</v>
      </c>
      <c r="E36" s="6">
        <f>E34 /12/E35</f>
        <v>21.960000000000004</v>
      </c>
      <c r="F36" s="37" t="s">
        <v>59</v>
      </c>
      <c r="G36" s="29"/>
      <c r="H36" s="29">
        <f>H14+H22+H26+H32+H9+H33</f>
        <v>22.96</v>
      </c>
      <c r="I36" s="6">
        <f>I34 /12/I35</f>
        <v>22.959999999999997</v>
      </c>
      <c r="J36" s="6">
        <f t="shared" ref="J36:U36" si="51">J34 /12/J35</f>
        <v>22.96</v>
      </c>
      <c r="K36" s="6">
        <f t="shared" si="51"/>
        <v>22.96</v>
      </c>
      <c r="L36" s="6">
        <f t="shared" si="51"/>
        <v>22.96</v>
      </c>
      <c r="M36" s="6">
        <f t="shared" si="51"/>
        <v>22.96</v>
      </c>
      <c r="N36" s="6">
        <f t="shared" si="51"/>
        <v>22.96</v>
      </c>
      <c r="O36" s="6">
        <f t="shared" si="51"/>
        <v>22.96</v>
      </c>
      <c r="P36" s="6">
        <f t="shared" si="51"/>
        <v>22.959999999999997</v>
      </c>
      <c r="Q36" s="6">
        <f t="shared" si="51"/>
        <v>22.959999999999997</v>
      </c>
      <c r="R36" s="6">
        <f t="shared" si="51"/>
        <v>22.96</v>
      </c>
      <c r="S36" s="6">
        <f t="shared" si="51"/>
        <v>22.959999999999994</v>
      </c>
      <c r="T36" s="6">
        <f t="shared" si="51"/>
        <v>22.96</v>
      </c>
      <c r="U36" s="6">
        <f t="shared" si="51"/>
        <v>22.959999999999997</v>
      </c>
      <c r="V36" s="37" t="s">
        <v>59</v>
      </c>
      <c r="W36" s="29"/>
      <c r="X36" s="29">
        <f>X14+X22+X26+X32+X9+X33</f>
        <v>19.72</v>
      </c>
      <c r="Y36" s="6">
        <f>Y34 /12/Y35</f>
        <v>19.72</v>
      </c>
      <c r="Z36" s="6">
        <f>Z34 /12/Z35</f>
        <v>19.72</v>
      </c>
      <c r="AA36" s="37" t="s">
        <v>59</v>
      </c>
      <c r="AB36" s="29"/>
      <c r="AC36" s="29">
        <f>AC14+AC22+AC26+AC32+AC9+AC33</f>
        <v>24.15</v>
      </c>
      <c r="AD36" s="6">
        <f>AD34 /12/AD35</f>
        <v>24.15</v>
      </c>
      <c r="AE36" s="6">
        <f t="shared" ref="AE36:AG36" si="52">AE34 /12/AE35</f>
        <v>24.150000000000006</v>
      </c>
      <c r="AF36" s="6">
        <f t="shared" si="52"/>
        <v>24.15</v>
      </c>
      <c r="AG36" s="6">
        <f t="shared" si="52"/>
        <v>24.15</v>
      </c>
      <c r="AH36" s="37" t="s">
        <v>59</v>
      </c>
      <c r="AI36" s="29"/>
      <c r="AJ36" s="29">
        <f>AJ14+AJ22+AJ26+AJ32+AJ9+AJ33</f>
        <v>23.08</v>
      </c>
      <c r="AK36" s="6">
        <f>AK34 /12/AK35</f>
        <v>23.079999999999995</v>
      </c>
      <c r="AL36" s="6">
        <f>AL34 /12/AL35</f>
        <v>23.080000000000002</v>
      </c>
      <c r="AM36" s="48"/>
      <c r="AN36" s="48"/>
      <c r="AO36" s="48"/>
      <c r="AP36" s="48"/>
    </row>
    <row r="37" spans="1:42" s="2" customFormat="1" ht="15.75" customHeight="1" x14ac:dyDescent="0.2">
      <c r="A37" s="8"/>
      <c r="B37" s="10"/>
      <c r="C37" s="10"/>
      <c r="D37" s="9"/>
      <c r="E37" s="9"/>
    </row>
    <row r="38" spans="1:42" s="2" customFormat="1" ht="25.5" customHeight="1" x14ac:dyDescent="0.2">
      <c r="A38" s="8"/>
      <c r="B38" s="10"/>
      <c r="C38" s="10"/>
      <c r="D38" s="9"/>
      <c r="E38" s="9"/>
    </row>
    <row r="39" spans="1:42" s="13" customFormat="1" ht="12.75" customHeight="1" x14ac:dyDescent="0.2">
      <c r="A39" s="22"/>
      <c r="B39" s="15"/>
      <c r="C39" s="15"/>
      <c r="D39" s="21"/>
      <c r="E39" s="21"/>
    </row>
    <row r="40" spans="1:42" s="13" customFormat="1" ht="12.75" hidden="1" customHeight="1" x14ac:dyDescent="0.2">
      <c r="A40" s="22"/>
      <c r="B40" s="15"/>
      <c r="C40" s="15"/>
      <c r="D40" s="21"/>
      <c r="E40" s="21"/>
    </row>
    <row r="41" spans="1:42" s="13" customFormat="1" x14ac:dyDescent="0.2">
      <c r="A41" s="22"/>
      <c r="B41" s="15"/>
      <c r="C41" s="15"/>
      <c r="D41" s="21"/>
      <c r="E41" s="21"/>
    </row>
    <row r="42" spans="1:42" s="13" customFormat="1" x14ac:dyDescent="0.2">
      <c r="A42" s="22"/>
      <c r="B42" s="15"/>
      <c r="C42" s="15"/>
      <c r="D42" s="21"/>
      <c r="E42" s="21"/>
    </row>
    <row r="43" spans="1:42" s="1" customFormat="1" x14ac:dyDescent="0.2">
      <c r="A43" s="22" t="s">
        <v>0</v>
      </c>
      <c r="B43" s="15"/>
      <c r="C43" s="15"/>
      <c r="D43" s="21"/>
      <c r="E43" s="21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13"/>
      <c r="AK43" s="13"/>
    </row>
    <row r="44" spans="1:42" s="1" customFormat="1" x14ac:dyDescent="0.2">
      <c r="A44" s="22"/>
      <c r="B44" s="15"/>
      <c r="C44" s="15"/>
      <c r="D44" s="21"/>
      <c r="E44" s="21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  <c r="AK44" s="13"/>
    </row>
  </sheetData>
  <mergeCells count="38">
    <mergeCell ref="AH6:AH8"/>
    <mergeCell ref="AI6:AI8"/>
    <mergeCell ref="AE6:AE7"/>
    <mergeCell ref="AF6:AF7"/>
    <mergeCell ref="AL6:AL7"/>
    <mergeCell ref="AK6:AK7"/>
    <mergeCell ref="AJ7:AJ8"/>
    <mergeCell ref="AB6:AB8"/>
    <mergeCell ref="Z6:Z7"/>
    <mergeCell ref="AD6:AD7"/>
    <mergeCell ref="AC7:AC8"/>
    <mergeCell ref="AG6:AG7"/>
    <mergeCell ref="V6:V8"/>
    <mergeCell ref="W6:W8"/>
    <mergeCell ref="Y6:Y7"/>
    <mergeCell ref="X7:X8"/>
    <mergeCell ref="AA6:AA8"/>
    <mergeCell ref="J6:J7"/>
    <mergeCell ref="K6:K7"/>
    <mergeCell ref="F6:F8"/>
    <mergeCell ref="G6:G8"/>
    <mergeCell ref="I6:I7"/>
    <mergeCell ref="H7:H8"/>
    <mergeCell ref="A6:A8"/>
    <mergeCell ref="C7:C8"/>
    <mergeCell ref="B6:B8"/>
    <mergeCell ref="D6:D7"/>
    <mergeCell ref="E6:E7"/>
    <mergeCell ref="L6:L7"/>
    <mergeCell ref="P6:P7"/>
    <mergeCell ref="M6:M7"/>
    <mergeCell ref="N6:N7"/>
    <mergeCell ref="O6:O7"/>
    <mergeCell ref="T6:T7"/>
    <mergeCell ref="Q6:Q7"/>
    <mergeCell ref="R6:R7"/>
    <mergeCell ref="S6:S7"/>
    <mergeCell ref="U6:U7"/>
  </mergeCells>
  <pageMargins left="0.23622047244094491" right="0.11811023622047245" top="0.23622047244094491" bottom="0.19685039370078741" header="0.31496062992125984" footer="0.31496062992125984"/>
  <pageSetup paperSize="9" scale="51" firstPageNumber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лот1</vt:lpstr>
      <vt:lpstr>Лист1</vt:lpstr>
      <vt:lpstr>лот1!Заголовки_для_печати</vt:lpstr>
      <vt:lpstr>лот1!Область_печати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Галина Александровна Шевченко</dc:creator>
  <cp:lastModifiedBy>Антонина Владимировна Никонова</cp:lastModifiedBy>
  <cp:lastPrinted>2016-10-03T08:03:42Z</cp:lastPrinted>
  <dcterms:created xsi:type="dcterms:W3CDTF">2013-04-24T10:34:01Z</dcterms:created>
  <dcterms:modified xsi:type="dcterms:W3CDTF">2018-03-01T07:01:04Z</dcterms:modified>
</cp:coreProperties>
</file>